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4.xml" ContentType="application/vnd.ms-office.chartstyle+xml"/>
  <Override PartName="/xl/charts/colors4.xml" ContentType="application/vnd.ms-office.chartcolorstyle+xml"/>
  <Override PartName="/xl/charts/chart40.xml" ContentType="application/vnd.openxmlformats-officedocument.drawingml.chart+xml"/>
  <Override PartName="/xl/charts/style5.xml" ContentType="application/vnd.ms-office.chartstyle+xml"/>
  <Override PartName="/xl/charts/colors5.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charts/chart50.xml" ContentType="application/vnd.openxmlformats-officedocument.drawingml.chart+xml"/>
  <Override PartName="/xl/drawings/drawing91.xml" ContentType="application/vnd.openxmlformats-officedocument.drawingml.chartshapes+xml"/>
  <Override PartName="/xl/drawings/drawing92.xml" ContentType="application/vnd.openxmlformats-officedocument.drawing+xml"/>
  <Override PartName="/xl/charts/chart51.xml" ContentType="application/vnd.openxmlformats-officedocument.drawingml.chart+xml"/>
  <Override PartName="/xl/drawings/drawing93.xml" ContentType="application/vnd.openxmlformats-officedocument.drawingml.chartshapes+xml"/>
  <Override PartName="/xl/drawings/drawing94.xml" ContentType="application/vnd.openxmlformats-officedocument.drawing+xml"/>
  <Override PartName="/xl/charts/chart52.xml" ContentType="application/vnd.openxmlformats-officedocument.drawingml.chart+xml"/>
  <Override PartName="/xl/drawings/drawing95.xml" ContentType="application/vnd.openxmlformats-officedocument.drawingml.chartshapes+xml"/>
  <Override PartName="/xl/drawings/drawing96.xml" ContentType="application/vnd.openxmlformats-officedocument.drawing+xml"/>
  <Override PartName="/xl/charts/chart53.xml" ContentType="application/vnd.openxmlformats-officedocument.drawingml.chart+xml"/>
  <Override PartName="/xl/drawings/drawing97.xml" ContentType="application/vnd.openxmlformats-officedocument.drawingml.chartshapes+xml"/>
  <Override PartName="/xl/drawings/drawing9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hidePivotFieldList="1"/>
  <mc:AlternateContent xmlns:mc="http://schemas.openxmlformats.org/markup-compatibility/2006">
    <mc:Choice Requires="x15">
      <x15ac:absPath xmlns:x15ac="http://schemas.microsoft.com/office/spreadsheetml/2010/11/ac" url="Z:\AREA DE ESTADÍSTICA\ESTADÍSTICA\Estadistica\2023\Informes especiales a 28 de febrero de 2023\"/>
    </mc:Choice>
  </mc:AlternateContent>
  <xr:revisionPtr revIDLastSave="0" documentId="13_ncr:1_{755D2303-E2E7-4E77-B012-DDEF07EF6065}" xr6:coauthVersionLast="47" xr6:coauthVersionMax="47" xr10:uidLastSave="{00000000-0000-0000-0000-000000000000}"/>
  <bookViews>
    <workbookView xWindow="-120" yWindow="-120" windowWidth="19440" windowHeight="15000" tabRatio="891" xr2:uid="{00000000-000D-0000-FFFF-FFFF00000000}"/>
  </bookViews>
  <sheets>
    <sheet name="porsaad" sheetId="1"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91TiempoEspera_evo" sheetId="168" r:id="rId85"/>
    <sheet name="10pendResol" sheetId="106" r:id="rId86"/>
    <sheet name="10pendPrest" sheetId="84" r:id="rId87"/>
    <sheet name="10pend" sheetId="107" r:id="rId88"/>
    <sheet name="11ListaEspera" sheetId="70" r:id="rId89"/>
    <sheet name="11ListaEsperaGIII" sheetId="61" r:id="rId90"/>
    <sheet name="11ListaEsperaGII" sheetId="62" r:id="rId91"/>
    <sheet name="11ListaEsperaGI" sheetId="63" r:id="rId92"/>
    <sheet name="12BenefEfect" sheetId="155" r:id="rId93"/>
  </sheet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'42pbpcasaadpot'!$M$10:$N$28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4" hidden="1">'91TiempoEspera_evo'!$D$12:$E$30</definedName>
    <definedName name="_xlnm._FilterDatabase" localSheetId="83" hidden="1">'9TiempoEspera'!$L$12:$M$30</definedName>
    <definedName name="_xlnm.Print_Area" localSheetId="87">'10pend'!$A$1:$K$34</definedName>
    <definedName name="_xlnm.Print_Area" localSheetId="86">'10pendPrest'!$A$1:$I$34</definedName>
    <definedName name="_xlnm.Print_Area" localSheetId="85">'10pendResol'!$A$1:$I$36</definedName>
    <definedName name="_xlnm.Print_Area" localSheetId="88">'11ListaEspera'!$A$1:$N$43</definedName>
    <definedName name="_xlnm.Print_Area" localSheetId="91">'11ListaEsperaGI'!$A$1:$N$42</definedName>
    <definedName name="_xlnm.Print_Area" localSheetId="90">'11ListaEsperaGII'!$A$1:$N$42</definedName>
    <definedName name="_xlnm.Print_Area" localSheetId="89">'11ListaEsperaGIII'!$A$1:$N$42</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'42pbpcasaadpot'!$A$1:$R$34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'51aPAPDgrado'!$A$1:$S$31</definedName>
    <definedName name="_xlnm.Print_Area" localSheetId="56">'51bTeleasgrado'!$A$1:$S$31</definedName>
    <definedName name="_xlnm.Print_Area" localSheetId="57">'51cSADgrado'!$A$1:$S$30</definedName>
    <definedName name="_xlnm.Print_Area" localSheetId="58">'51dCDgrado'!$A$1:$S$30</definedName>
    <definedName name="_xlnm.Print_Area" localSheetId="59">'51eSARgrado'!$A$1:$S$30</definedName>
    <definedName name="_xlnm.Print_Area" localSheetId="60">'51fPEVincgrado'!$A$1:$S$30</definedName>
    <definedName name="_xlnm.Print_Area" localSheetId="61">'51gPECgrado'!$A$1:$S$30</definedName>
    <definedName name="_xlnm.Print_Area" localSheetId="62">'51hPEAsistPgrado'!$A$1:$S$30</definedName>
    <definedName name="_xlnm.Print_Area" localSheetId="54">'51pbgrado'!$A$1:$Q$31</definedName>
    <definedName name="_xlnm.Print_Area" localSheetId="63">'52SubtipoVinculada'!$A$1:$P$27</definedName>
    <definedName name="_xlnm.Print_Area" localSheetId="66">'52SubtipoVinculadaGI'!$A$1:$P$27</definedName>
    <definedName name="_xlnm.Print_Area" localSheetId="65">'52SubtipoVinculadaGII'!$A$1:$P$27</definedName>
    <definedName name="_xlnm.Print_Area" localSheetId="64">'52SubtipoVinculadaGIII'!$A$1:$P$27</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'7IntenPE_SAD_CCAA'!$A$1:$I$32</definedName>
    <definedName name="_xlnm.Print_Area" localSheetId="73">'7IntenSAD_CCAA'!$A$1:$I$32</definedName>
    <definedName name="_xlnm.Print_Area" localSheetId="71">'7Intensidad'!$A$1:$S$37</definedName>
    <definedName name="_xlnm.Print_Area" localSheetId="72">'7IntensidadCCAA'!$A$1:$I$32</definedName>
    <definedName name="_xlnm.Print_Area" localSheetId="77">'8CuantíaAP_CCAA'!$A$1:$I$32</definedName>
    <definedName name="_xlnm.Print_Area" localSheetId="76">'8CuantíaPEC_CCAA'!$A$1:$I$32</definedName>
    <definedName name="_xlnm.Print_Area" localSheetId="80">'8CuantíaPEVcd_CCAA'!$A$1:$I$32</definedName>
    <definedName name="_xlnm.Print_Area" localSheetId="81">'8CuantíaPEVpapd_CCAA'!$A$1:$I$32</definedName>
    <definedName name="_xlnm.Print_Area" localSheetId="78">'8CuantíaPEVsad_CCAA'!$A$1:$I$32</definedName>
    <definedName name="_xlnm.Print_Area" localSheetId="79">'8CuantíaPEVsar_CCAA'!$A$1:$I$32</definedName>
    <definedName name="_xlnm.Print_Area" localSheetId="82">'8CuantíaPEVteleasist_CCAA'!$A$1:$I$32</definedName>
    <definedName name="_xlnm.Print_Area" localSheetId="75">'8CuantíaPrest'!$A$1:$V$39</definedName>
    <definedName name="_xlnm.Print_Area" localSheetId="29">'8dictcasaad'!$A$1:$Z$34</definedName>
    <definedName name="_xlnm.Print_Area" localSheetId="84">'91TiempoEspera_evo'!$A$1:$J$35</definedName>
    <definedName name="_xlnm.Print_Area" localSheetId="83">'9TiempoEspera'!$A$1:$Q$37</definedName>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 i="90" l="1"/>
  <c r="K35" i="54" l="1"/>
  <c r="O35" i="54"/>
  <c r="P35" i="54"/>
  <c r="P34" i="54"/>
  <c r="F35" i="54"/>
  <c r="F34" i="54"/>
  <c r="J35" i="54"/>
  <c r="J34" i="54"/>
  <c r="O34" i="54"/>
  <c r="K34" i="54"/>
  <c r="F33" i="90" l="1"/>
  <c r="I33" i="90"/>
  <c r="D31" i="106" l="1"/>
  <c r="I13" i="155" l="1"/>
  <c r="I14" i="155"/>
  <c r="I15" i="155"/>
  <c r="I16" i="155"/>
  <c r="I17" i="155"/>
  <c r="I18" i="155"/>
  <c r="I19" i="155"/>
  <c r="I20" i="155"/>
  <c r="I21" i="155"/>
  <c r="I22" i="155"/>
  <c r="I23" i="155"/>
  <c r="I24" i="155"/>
  <c r="I25" i="155"/>
  <c r="I26" i="155"/>
  <c r="I27" i="155"/>
  <c r="I28" i="155"/>
  <c r="I29" i="155"/>
  <c r="I12" i="155"/>
  <c r="L31" i="155"/>
  <c r="N31" i="155" l="1"/>
  <c r="M13" i="155" l="1"/>
  <c r="P31" i="155"/>
  <c r="Q29" i="155"/>
  <c r="O29" i="155"/>
  <c r="M29" i="155"/>
  <c r="Q25" i="155"/>
  <c r="O25" i="155"/>
  <c r="M25" i="155"/>
  <c r="Q23" i="155"/>
  <c r="O23" i="155"/>
  <c r="M23" i="155"/>
  <c r="Q22" i="155"/>
  <c r="O22" i="155"/>
  <c r="M22" i="155"/>
  <c r="Q21" i="155"/>
  <c r="O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C33" i="168" l="1"/>
  <c r="C31" i="168"/>
  <c r="C30" i="168"/>
  <c r="C29" i="168"/>
  <c r="C28" i="168"/>
  <c r="C27" i="168"/>
  <c r="C26" i="168"/>
  <c r="C25" i="168"/>
  <c r="C24" i="168"/>
  <c r="C23" i="168"/>
  <c r="C22" i="168"/>
  <c r="C21" i="168"/>
  <c r="C20" i="168"/>
  <c r="C19" i="168"/>
  <c r="C18" i="168"/>
  <c r="C17" i="168"/>
  <c r="C16" i="168"/>
  <c r="C15" i="168"/>
  <c r="C14" i="168"/>
  <c r="C13" i="168"/>
  <c r="X19" i="167" l="1"/>
  <c r="X28" i="167"/>
  <c r="X18" i="167"/>
  <c r="X25" i="167"/>
  <c r="X12" i="167"/>
  <c r="X27" i="167"/>
  <c r="X21" i="167"/>
  <c r="X15" i="167"/>
  <c r="X13" i="167"/>
  <c r="X16" i="167"/>
  <c r="X14" i="167"/>
  <c r="X24" i="167"/>
  <c r="X20" i="167"/>
  <c r="X26" i="167"/>
  <c r="X29" i="167"/>
  <c r="X22" i="167"/>
  <c r="X17" i="167"/>
  <c r="X23" i="167"/>
  <c r="W31" i="167" l="1"/>
  <c r="X31" i="167" s="1"/>
  <c r="D29" i="155" l="1"/>
  <c r="F29" i="155" s="1"/>
  <c r="D36" i="47"/>
  <c r="W38" i="10"/>
  <c r="N37" i="10"/>
  <c r="W37" i="10"/>
  <c r="D35" i="47"/>
  <c r="N36" i="48"/>
  <c r="G46" i="110"/>
  <c r="G45" i="111"/>
  <c r="D35" i="49"/>
  <c r="K37" i="10"/>
  <c r="N36" i="49"/>
  <c r="G45" i="110"/>
  <c r="G45" i="112"/>
  <c r="D35" i="48"/>
  <c r="K38" i="10"/>
  <c r="N38" i="10"/>
  <c r="D36" i="49"/>
  <c r="N35" i="48"/>
  <c r="N36" i="47"/>
  <c r="G46" i="111"/>
  <c r="D36" i="48"/>
  <c r="Q38" i="10"/>
  <c r="Q37" i="10"/>
  <c r="N35" i="49"/>
  <c r="N35" i="47"/>
  <c r="G46" i="112"/>
  <c r="R37" i="10" l="1"/>
  <c r="R38" i="10"/>
  <c r="O38" i="10"/>
  <c r="L38" i="10"/>
  <c r="T38" i="10"/>
  <c r="U38" i="10" s="1"/>
  <c r="T37" i="10"/>
  <c r="U37" i="10" s="1"/>
  <c r="L37" i="10"/>
  <c r="X37" i="10"/>
  <c r="O37" i="10"/>
  <c r="X38" i="10"/>
  <c r="B34" i="36"/>
  <c r="B33" i="36"/>
  <c r="B34" i="43"/>
  <c r="B33" i="43"/>
  <c r="B34" i="138"/>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M11" i="103" l="1"/>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D27" i="94" l="1"/>
  <c r="B5" i="166" l="1"/>
  <c r="B5" i="165"/>
  <c r="B5" i="167"/>
  <c r="B5" i="105"/>
  <c r="B5" i="155"/>
  <c r="B5" i="103"/>
  <c r="B6" i="152"/>
  <c r="B5" i="145"/>
  <c r="B5" i="139"/>
  <c r="B5" i="148"/>
  <c r="B5" i="144"/>
  <c r="B5" i="147"/>
  <c r="B5" i="143"/>
  <c r="B4" i="141"/>
  <c r="B5" i="146"/>
  <c r="B5" i="142"/>
  <c r="B5" i="140"/>
  <c r="B5" i="138"/>
  <c r="B5" i="137"/>
  <c r="B7" i="80"/>
  <c r="B5" i="77"/>
  <c r="B5" i="58"/>
  <c r="B7" i="83"/>
  <c r="B7" i="76"/>
  <c r="B7" i="67"/>
  <c r="B5" i="88"/>
  <c r="B7" i="82"/>
  <c r="B7" i="75"/>
  <c r="B7" i="66"/>
  <c r="B7" i="81"/>
  <c r="B7" i="74"/>
  <c r="B7" i="59"/>
  <c r="B5" i="54"/>
  <c r="B5" i="50"/>
  <c r="B7" i="84"/>
  <c r="B6" i="98"/>
  <c r="B5" i="57"/>
  <c r="B5" i="53"/>
  <c r="B5" i="45"/>
  <c r="B5" i="87"/>
  <c r="B5" i="56"/>
  <c r="B5" i="52"/>
  <c r="B7" i="107"/>
  <c r="B5" i="101"/>
  <c r="B8" i="86"/>
  <c r="B5" i="55"/>
  <c r="B5" i="51"/>
  <c r="B7" i="106"/>
  <c r="B5" i="36"/>
  <c r="B5" i="43"/>
  <c r="B5" i="104"/>
  <c r="B5" i="100"/>
  <c r="B5" i="10"/>
  <c r="B5" i="90"/>
  <c r="B5" i="168" s="1"/>
  <c r="B6" i="125"/>
  <c r="B5" i="4"/>
  <c r="B8" i="168" l="1"/>
  <c r="B4" i="112"/>
  <c r="B4" i="111"/>
  <c r="B4" i="110"/>
  <c r="B4" i="109" l="1"/>
  <c r="D30" i="108" l="1"/>
  <c r="B4" i="108"/>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B4" i="97"/>
  <c r="B4" i="96"/>
  <c r="D27" i="95"/>
  <c r="B4" i="95"/>
  <c r="B4" i="94"/>
  <c r="P21" i="98" l="1"/>
  <c r="H21" i="98"/>
  <c r="T21" i="98"/>
  <c r="R21" i="98"/>
  <c r="L21" i="98"/>
  <c r="J21" i="98"/>
  <c r="N21" i="98"/>
  <c r="K28" i="92"/>
  <c r="I28" i="92"/>
  <c r="G28" i="92"/>
  <c r="E28" i="92"/>
  <c r="B6" i="92"/>
  <c r="L31" i="90" l="1"/>
  <c r="L13" i="90"/>
  <c r="L20" i="90" l="1"/>
  <c r="L28" i="90"/>
  <c r="L15" i="90"/>
  <c r="L19" i="90"/>
  <c r="L24" i="90"/>
  <c r="L33" i="90"/>
  <c r="L22" i="90"/>
  <c r="L26" i="90"/>
  <c r="L17" i="90"/>
  <c r="L21" i="90"/>
  <c r="L29" i="90" l="1"/>
  <c r="L18" i="90"/>
  <c r="L27" i="90"/>
  <c r="L16" i="90"/>
  <c r="L25" i="90"/>
  <c r="L30" i="90"/>
  <c r="L14" i="90"/>
  <c r="L23" i="90"/>
  <c r="N15" i="90" l="1"/>
  <c r="P15" i="90" s="1"/>
  <c r="N21" i="90"/>
  <c r="P21" i="90" s="1"/>
  <c r="N25" i="90"/>
  <c r="O25" i="90" s="1"/>
  <c r="N19" i="90"/>
  <c r="O19" i="90" s="1"/>
  <c r="N32" i="90"/>
  <c r="N13" i="90"/>
  <c r="N29" i="90"/>
  <c r="P29" i="90" s="1"/>
  <c r="N16" i="90"/>
  <c r="O16" i="90" s="1"/>
  <c r="N17" i="90"/>
  <c r="O17" i="90" s="1"/>
  <c r="N22" i="90"/>
  <c r="O22" i="90" s="1"/>
  <c r="N26" i="90"/>
  <c r="O26" i="90" s="1"/>
  <c r="N30" i="90"/>
  <c r="O30" i="90" s="1"/>
  <c r="N31" i="90"/>
  <c r="P31" i="90" s="1"/>
  <c r="N18" i="90"/>
  <c r="O18" i="90" s="1"/>
  <c r="N23" i="90"/>
  <c r="O23" i="90" s="1"/>
  <c r="N27" i="90"/>
  <c r="P27" i="90" s="1"/>
  <c r="N14" i="90"/>
  <c r="P14" i="90" s="1"/>
  <c r="N20" i="90"/>
  <c r="O20" i="90" s="1"/>
  <c r="N24" i="90"/>
  <c r="O24" i="90" s="1"/>
  <c r="N28" i="90"/>
  <c r="O28" i="90" s="1"/>
  <c r="O15" i="90" l="1"/>
  <c r="P19" i="90"/>
  <c r="O21" i="90"/>
  <c r="P25" i="90"/>
  <c r="P16" i="90"/>
  <c r="P23" i="90"/>
  <c r="O29" i="90"/>
  <c r="P20" i="90"/>
  <c r="P26" i="90"/>
  <c r="O27" i="90"/>
  <c r="P13" i="90"/>
  <c r="O13" i="90"/>
  <c r="O32" i="90"/>
  <c r="P32" i="90"/>
  <c r="P30" i="90"/>
  <c r="P28" i="90"/>
  <c r="P22" i="90"/>
  <c r="O14" i="90"/>
  <c r="P18" i="90"/>
  <c r="O31" i="90"/>
  <c r="P17" i="90"/>
  <c r="P24" i="90"/>
  <c r="F31" i="36" l="1"/>
  <c r="O26" i="79"/>
  <c r="N26" i="79"/>
  <c r="L26" i="79"/>
  <c r="K26" i="79"/>
  <c r="I26" i="79"/>
  <c r="H26" i="79"/>
  <c r="F26" i="79"/>
  <c r="E26" i="79"/>
  <c r="B6" i="79"/>
  <c r="W27" i="49"/>
  <c r="W26" i="49"/>
  <c r="W25" i="49"/>
  <c r="W24" i="49"/>
  <c r="W23" i="49"/>
  <c r="W22" i="49"/>
  <c r="W21" i="49"/>
  <c r="W20" i="49"/>
  <c r="W19" i="49"/>
  <c r="W18" i="49"/>
  <c r="W17" i="49"/>
  <c r="W16" i="49"/>
  <c r="W15" i="49"/>
  <c r="W14" i="49"/>
  <c r="W13" i="49"/>
  <c r="W12" i="49"/>
  <c r="W11" i="49"/>
  <c r="W10" i="49"/>
  <c r="B4" i="49"/>
  <c r="W27" i="48"/>
  <c r="W26" i="48"/>
  <c r="W25" i="48"/>
  <c r="W24" i="48"/>
  <c r="W23" i="48"/>
  <c r="W22" i="48"/>
  <c r="W21" i="48"/>
  <c r="W20" i="48"/>
  <c r="W19" i="48"/>
  <c r="W18" i="48"/>
  <c r="W17" i="48"/>
  <c r="W16" i="48"/>
  <c r="W15" i="48"/>
  <c r="W14" i="48"/>
  <c r="W13" i="48"/>
  <c r="W12" i="48"/>
  <c r="W11" i="48"/>
  <c r="W10" i="48"/>
  <c r="B4" i="48"/>
  <c r="W27" i="47"/>
  <c r="W26" i="47"/>
  <c r="W25" i="47"/>
  <c r="W24" i="47"/>
  <c r="W23" i="47"/>
  <c r="W22" i="47"/>
  <c r="W21" i="47"/>
  <c r="W20" i="47"/>
  <c r="W19" i="47"/>
  <c r="W18" i="47"/>
  <c r="W17" i="47"/>
  <c r="W16" i="47"/>
  <c r="W15" i="47"/>
  <c r="W14" i="47"/>
  <c r="W13" i="47"/>
  <c r="W12" i="47"/>
  <c r="W11" i="47"/>
  <c r="W10" i="47"/>
  <c r="B4" i="47"/>
  <c r="B4" i="34"/>
  <c r="O28" i="68"/>
  <c r="N28" i="68"/>
  <c r="L28" i="68"/>
  <c r="K28" i="68"/>
  <c r="I28" i="68"/>
  <c r="H28" i="68"/>
  <c r="F28" i="68"/>
  <c r="E28" i="68"/>
  <c r="B6" i="68"/>
  <c r="G31" i="43"/>
  <c r="M30" i="4"/>
  <c r="D30" i="4"/>
  <c r="E28" i="4" s="1"/>
  <c r="C22" i="88" l="1"/>
  <c r="C12" i="88"/>
  <c r="C25" i="88"/>
  <c r="C27" i="88"/>
  <c r="C11" i="88"/>
  <c r="C23" i="88"/>
  <c r="C24" i="88"/>
  <c r="C20" i="88"/>
  <c r="C16" i="88"/>
  <c r="C17" i="88"/>
  <c r="C13" i="88"/>
  <c r="C26" i="88"/>
  <c r="C19" i="88"/>
  <c r="C15" i="88"/>
  <c r="C14" i="88"/>
  <c r="C18" i="88"/>
  <c r="C10"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G31" i="36"/>
  <c r="N30" i="4"/>
  <c r="E30" i="4"/>
  <c r="K30" i="4"/>
  <c r="H31" i="43"/>
  <c r="C25" i="109" l="1"/>
  <c r="G23" i="139"/>
  <c r="J21" i="144"/>
  <c r="E21" i="144"/>
  <c r="D21" i="139"/>
  <c r="G26" i="139"/>
  <c r="V27" i="104"/>
  <c r="W27" i="104" s="1"/>
  <c r="J29" i="145"/>
  <c r="E29" i="145"/>
  <c r="G25" i="139"/>
  <c r="G28" i="147"/>
  <c r="S26" i="103"/>
  <c r="E14" i="148"/>
  <c r="J14" i="148"/>
  <c r="J16" i="145"/>
  <c r="E16" i="145"/>
  <c r="D18" i="137"/>
  <c r="G15" i="147"/>
  <c r="AC15" i="137"/>
  <c r="E27" i="143"/>
  <c r="J27" i="143"/>
  <c r="G28" i="139"/>
  <c r="Y22" i="103"/>
  <c r="Z22" i="103" s="1"/>
  <c r="S13" i="105"/>
  <c r="D14" i="140"/>
  <c r="G21" i="142"/>
  <c r="G26" i="143"/>
  <c r="G24" i="142"/>
  <c r="V17" i="103"/>
  <c r="W17" i="103" s="1"/>
  <c r="G24" i="139"/>
  <c r="AC23" i="147"/>
  <c r="E20" i="139"/>
  <c r="V15" i="103"/>
  <c r="W15" i="103" s="1"/>
  <c r="J22" i="142"/>
  <c r="E22" i="142"/>
  <c r="G25" i="142"/>
  <c r="S31" i="144"/>
  <c r="G27" i="139"/>
  <c r="G23" i="137"/>
  <c r="J17" i="145"/>
  <c r="E17" i="145"/>
  <c r="D15" i="139"/>
  <c r="V12" i="104"/>
  <c r="W12" i="104" s="1"/>
  <c r="G16" i="142"/>
  <c r="J15" i="145"/>
  <c r="E15" i="145"/>
  <c r="S12" i="105"/>
  <c r="D13" i="140"/>
  <c r="E29" i="143"/>
  <c r="J29" i="143"/>
  <c r="AC29" i="143"/>
  <c r="AC26" i="137"/>
  <c r="G14" i="139"/>
  <c r="G13" i="144"/>
  <c r="E22" i="139"/>
  <c r="X31" i="137"/>
  <c r="D28" i="140"/>
  <c r="S27" i="105"/>
  <c r="AC14" i="139"/>
  <c r="E15" i="147"/>
  <c r="J15" i="147"/>
  <c r="N20" i="138"/>
  <c r="Y19" i="104"/>
  <c r="Z19" i="104" s="1"/>
  <c r="G23" i="147"/>
  <c r="G25" i="144"/>
  <c r="Y22" i="104"/>
  <c r="Z22" i="104" s="1"/>
  <c r="N23" i="138"/>
  <c r="J12" i="142"/>
  <c r="L31" i="142"/>
  <c r="E12" i="142"/>
  <c r="G13" i="137"/>
  <c r="N31" i="139"/>
  <c r="G12" i="139"/>
  <c r="AC22" i="137"/>
  <c r="U31" i="147"/>
  <c r="J14" i="143"/>
  <c r="E14" i="143"/>
  <c r="N18" i="138"/>
  <c r="Y17" i="104"/>
  <c r="Z17" i="104" s="1"/>
  <c r="V22" i="104"/>
  <c r="W22" i="104" s="1"/>
  <c r="U31" i="137"/>
  <c r="G28" i="148"/>
  <c r="G21" i="139"/>
  <c r="H21" i="139" s="1"/>
  <c r="Y15" i="103"/>
  <c r="Z15" i="103" s="1"/>
  <c r="D19" i="138"/>
  <c r="E19" i="138" s="1"/>
  <c r="S18" i="104"/>
  <c r="E18" i="137"/>
  <c r="F18" i="137" s="1"/>
  <c r="G23" i="142"/>
  <c r="S13" i="104"/>
  <c r="D14" i="138"/>
  <c r="E14" i="138" s="1"/>
  <c r="E29" i="139"/>
  <c r="E18" i="144"/>
  <c r="J18" i="144"/>
  <c r="N20" i="140"/>
  <c r="Y19" i="105"/>
  <c r="Z19" i="105" s="1"/>
  <c r="J16" i="148"/>
  <c r="E16" i="148"/>
  <c r="J29" i="147"/>
  <c r="E29" i="147"/>
  <c r="Y28" i="103"/>
  <c r="Z28" i="103" s="1"/>
  <c r="D16" i="139"/>
  <c r="J29" i="142"/>
  <c r="E29" i="142"/>
  <c r="S11" i="103"/>
  <c r="G16" i="145"/>
  <c r="S31" i="142"/>
  <c r="E29" i="137"/>
  <c r="J21" i="146"/>
  <c r="E21" i="146"/>
  <c r="G20" i="147"/>
  <c r="G21" i="147"/>
  <c r="S20" i="105"/>
  <c r="D21" i="140"/>
  <c r="D29" i="139"/>
  <c r="G15" i="144"/>
  <c r="E14" i="139"/>
  <c r="V12" i="105"/>
  <c r="W12" i="105" s="1"/>
  <c r="E21" i="139"/>
  <c r="F21" i="139" s="1"/>
  <c r="G18" i="139"/>
  <c r="G15" i="145"/>
  <c r="V20" i="105"/>
  <c r="W20" i="105" s="1"/>
  <c r="E29" i="146"/>
  <c r="J29" i="146"/>
  <c r="AC20" i="147"/>
  <c r="Y18" i="104"/>
  <c r="Z18" i="104" s="1"/>
  <c r="N19" i="138"/>
  <c r="S31" i="145"/>
  <c r="S25" i="103"/>
  <c r="AC15" i="143"/>
  <c r="E13" i="147"/>
  <c r="J13" i="147"/>
  <c r="Y16" i="103"/>
  <c r="Z16" i="103" s="1"/>
  <c r="G28" i="146"/>
  <c r="D23" i="137"/>
  <c r="N29" i="140"/>
  <c r="Y28" i="105"/>
  <c r="Z28" i="105" s="1"/>
  <c r="V22" i="105"/>
  <c r="W22" i="105" s="1"/>
  <c r="S19" i="104"/>
  <c r="D20" i="138"/>
  <c r="E20" i="138" s="1"/>
  <c r="J23" i="144"/>
  <c r="E23" i="144"/>
  <c r="V24" i="105"/>
  <c r="W24" i="105" s="1"/>
  <c r="G16" i="144"/>
  <c r="N29" i="138"/>
  <c r="Y28" i="104"/>
  <c r="Z28" i="104" s="1"/>
  <c r="S17" i="105"/>
  <c r="D18" i="140"/>
  <c r="J21" i="147"/>
  <c r="E21" i="147"/>
  <c r="V26" i="103"/>
  <c r="W26" i="103" s="1"/>
  <c r="D13" i="139"/>
  <c r="Z31" i="139"/>
  <c r="S21" i="104"/>
  <c r="D22" i="138"/>
  <c r="E22" i="138" s="1"/>
  <c r="E24" i="139"/>
  <c r="S16" i="103"/>
  <c r="T16" i="103" s="1"/>
  <c r="E19" i="146"/>
  <c r="J19" i="146"/>
  <c r="G22" i="147"/>
  <c r="S27" i="103"/>
  <c r="G19" i="148"/>
  <c r="E28" i="137"/>
  <c r="V23" i="103"/>
  <c r="W23" i="103" s="1"/>
  <c r="Y17" i="105"/>
  <c r="Z17" i="105" s="1"/>
  <c r="N18" i="140"/>
  <c r="Y12" i="105"/>
  <c r="Z12" i="105" s="1"/>
  <c r="N13" i="140"/>
  <c r="D16" i="138"/>
  <c r="E16" i="138" s="1"/>
  <c r="S15" i="104"/>
  <c r="E18" i="148"/>
  <c r="J18" i="148"/>
  <c r="G12" i="147"/>
  <c r="N31" i="147"/>
  <c r="AC28" i="142"/>
  <c r="AC27" i="139"/>
  <c r="J15" i="146"/>
  <c r="E15" i="146"/>
  <c r="AC14" i="137"/>
  <c r="E25" i="137"/>
  <c r="S23" i="105"/>
  <c r="D24" i="140"/>
  <c r="G14" i="145"/>
  <c r="V28" i="104"/>
  <c r="W28" i="104" s="1"/>
  <c r="S22" i="104"/>
  <c r="D23" i="138"/>
  <c r="E23" i="138" s="1"/>
  <c r="S31" i="143"/>
  <c r="G24" i="144"/>
  <c r="AC14" i="145"/>
  <c r="E27" i="137"/>
  <c r="J21" i="142"/>
  <c r="E21" i="142"/>
  <c r="D19" i="137"/>
  <c r="E16" i="137"/>
  <c r="G17" i="145"/>
  <c r="E27" i="145"/>
  <c r="J27" i="145"/>
  <c r="G20" i="145"/>
  <c r="AC23" i="144"/>
  <c r="G12" i="148"/>
  <c r="N31" i="148"/>
  <c r="N25" i="140"/>
  <c r="Y24" i="105"/>
  <c r="Z24" i="105" s="1"/>
  <c r="V18" i="104"/>
  <c r="W18" i="104" s="1"/>
  <c r="E18" i="143"/>
  <c r="J18" i="143"/>
  <c r="V26" i="105"/>
  <c r="W26" i="105" s="1"/>
  <c r="Y21" i="105"/>
  <c r="Z21" i="105" s="1"/>
  <c r="N22" i="140"/>
  <c r="G14" i="137"/>
  <c r="U31" i="139"/>
  <c r="J15" i="142"/>
  <c r="E15" i="142"/>
  <c r="S27" i="104"/>
  <c r="D28" i="138"/>
  <c r="E28" i="138" s="1"/>
  <c r="G26" i="148"/>
  <c r="AB31" i="143"/>
  <c r="J28" i="148"/>
  <c r="E28" i="148"/>
  <c r="AC16" i="139"/>
  <c r="G19" i="145"/>
  <c r="J14" i="147"/>
  <c r="E14" i="147"/>
  <c r="AC13" i="139"/>
  <c r="E14" i="137"/>
  <c r="N31" i="144"/>
  <c r="G12" i="144"/>
  <c r="G26" i="146"/>
  <c r="D28" i="137"/>
  <c r="AC16" i="137"/>
  <c r="Y21" i="104"/>
  <c r="Z21" i="104" s="1"/>
  <c r="N22" i="138"/>
  <c r="V28" i="103"/>
  <c r="W28" i="103" s="1"/>
  <c r="E19" i="145"/>
  <c r="J19" i="145"/>
  <c r="J26" i="143"/>
  <c r="E26" i="143"/>
  <c r="G15" i="148"/>
  <c r="S31" i="148"/>
  <c r="Y25" i="104"/>
  <c r="Z25" i="104" s="1"/>
  <c r="N26" i="138"/>
  <c r="J28" i="146"/>
  <c r="E28" i="146"/>
  <c r="E19" i="144"/>
  <c r="J19" i="144"/>
  <c r="E27" i="146"/>
  <c r="J27" i="146"/>
  <c r="AC22" i="139"/>
  <c r="E23" i="139"/>
  <c r="AC21" i="137"/>
  <c r="E28" i="139"/>
  <c r="J24" i="145"/>
  <c r="E24" i="145"/>
  <c r="S18" i="105"/>
  <c r="D19" i="140"/>
  <c r="Y14" i="103"/>
  <c r="Z14" i="103" s="1"/>
  <c r="J23" i="148"/>
  <c r="E23" i="148"/>
  <c r="N28" i="138"/>
  <c r="Y27" i="104"/>
  <c r="Z27" i="104" s="1"/>
  <c r="V15" i="105"/>
  <c r="W15" i="105" s="1"/>
  <c r="E22" i="137"/>
  <c r="Z31" i="144"/>
  <c r="G22" i="148"/>
  <c r="G21" i="148"/>
  <c r="G25" i="147"/>
  <c r="G29" i="144"/>
  <c r="G22" i="146"/>
  <c r="E20" i="137"/>
  <c r="V21" i="105"/>
  <c r="W21" i="105" s="1"/>
  <c r="AC20" i="142"/>
  <c r="S12" i="104"/>
  <c r="D13" i="138"/>
  <c r="E13" i="138" s="1"/>
  <c r="S21" i="103"/>
  <c r="S17" i="103"/>
  <c r="D18" i="138"/>
  <c r="E18" i="138" s="1"/>
  <c r="S17" i="104"/>
  <c r="D25" i="140"/>
  <c r="S24" i="105"/>
  <c r="J21" i="145"/>
  <c r="E21" i="145"/>
  <c r="AC14" i="148"/>
  <c r="D13" i="137"/>
  <c r="G21" i="144"/>
  <c r="AC14" i="142"/>
  <c r="G26" i="147"/>
  <c r="V25" i="103"/>
  <c r="W25" i="103" s="1"/>
  <c r="G18" i="137"/>
  <c r="H18" i="137" s="1"/>
  <c r="AC28" i="139"/>
  <c r="E17" i="148"/>
  <c r="J17" i="148"/>
  <c r="N27" i="140"/>
  <c r="Y26" i="105"/>
  <c r="Z26" i="105" s="1"/>
  <c r="G14" i="142"/>
  <c r="G13" i="147"/>
  <c r="S23" i="103"/>
  <c r="G16" i="146"/>
  <c r="G13" i="142"/>
  <c r="G20" i="139"/>
  <c r="V20" i="104"/>
  <c r="W20" i="104" s="1"/>
  <c r="E20" i="143"/>
  <c r="J20" i="143"/>
  <c r="AC19" i="146"/>
  <c r="AC24" i="142"/>
  <c r="E12" i="143"/>
  <c r="L31" i="143"/>
  <c r="J12" i="143"/>
  <c r="AC13" i="148"/>
  <c r="AB31" i="144"/>
  <c r="AC12" i="144"/>
  <c r="G19" i="147"/>
  <c r="G28" i="137"/>
  <c r="H28" i="137" s="1"/>
  <c r="M31" i="138"/>
  <c r="N31" i="138" s="1"/>
  <c r="N12" i="138"/>
  <c r="Y11" i="104"/>
  <c r="Z11" i="104" s="1"/>
  <c r="G22" i="145"/>
  <c r="G28" i="145"/>
  <c r="G29" i="139"/>
  <c r="H29" i="139" s="1"/>
  <c r="E13" i="137"/>
  <c r="F13" i="137" s="1"/>
  <c r="E23" i="142"/>
  <c r="J23" i="142"/>
  <c r="G22" i="144"/>
  <c r="AC26" i="148"/>
  <c r="G22" i="142"/>
  <c r="E25" i="139"/>
  <c r="E13" i="139"/>
  <c r="E26" i="144"/>
  <c r="J26" i="144"/>
  <c r="G27" i="137"/>
  <c r="G19" i="142"/>
  <c r="E15" i="144"/>
  <c r="J15" i="144"/>
  <c r="E26" i="139"/>
  <c r="D26" i="138"/>
  <c r="E26" i="138" s="1"/>
  <c r="S25" i="104"/>
  <c r="V12" i="103"/>
  <c r="W12" i="103" s="1"/>
  <c r="Y25" i="105"/>
  <c r="Z25" i="105" s="1"/>
  <c r="N26" i="140"/>
  <c r="G12" i="145"/>
  <c r="N31" i="145"/>
  <c r="N14" i="140"/>
  <c r="Y13" i="105"/>
  <c r="Z13" i="105" s="1"/>
  <c r="V16" i="104"/>
  <c r="W16" i="104" s="1"/>
  <c r="V13" i="104"/>
  <c r="W13" i="104" s="1"/>
  <c r="G26" i="137"/>
  <c r="V16" i="103"/>
  <c r="W16" i="103" s="1"/>
  <c r="J23" i="143"/>
  <c r="E23" i="143"/>
  <c r="S31" i="146"/>
  <c r="AC17" i="142"/>
  <c r="Z31" i="145"/>
  <c r="J12" i="144"/>
  <c r="L31" i="144"/>
  <c r="E31" i="144" s="1"/>
  <c r="E12" i="144"/>
  <c r="G18" i="146"/>
  <c r="E24" i="144"/>
  <c r="J24" i="144"/>
  <c r="Y24" i="104"/>
  <c r="Z24" i="104" s="1"/>
  <c r="N25" i="138"/>
  <c r="U31" i="146"/>
  <c r="AB31" i="142"/>
  <c r="AC19" i="143"/>
  <c r="E24" i="148"/>
  <c r="J24" i="148"/>
  <c r="J20" i="142"/>
  <c r="E20" i="142"/>
  <c r="AC20" i="148"/>
  <c r="D14" i="137"/>
  <c r="D20" i="137"/>
  <c r="Y24" i="103"/>
  <c r="Z24" i="103" s="1"/>
  <c r="G21" i="143"/>
  <c r="G27" i="147"/>
  <c r="AC23" i="148"/>
  <c r="J13" i="146"/>
  <c r="E13" i="146"/>
  <c r="J14" i="142"/>
  <c r="E14" i="142"/>
  <c r="G15" i="142"/>
  <c r="J19" i="142"/>
  <c r="E19" i="142"/>
  <c r="AC17" i="148"/>
  <c r="Y23" i="103"/>
  <c r="Z23" i="103" s="1"/>
  <c r="E25" i="145"/>
  <c r="J25" i="145"/>
  <c r="AC18" i="137"/>
  <c r="D18" i="139"/>
  <c r="G13" i="143"/>
  <c r="AC27" i="145"/>
  <c r="E27" i="144"/>
  <c r="J27" i="144"/>
  <c r="S14" i="105"/>
  <c r="D15" i="140"/>
  <c r="D22" i="137"/>
  <c r="AC24" i="139"/>
  <c r="AC19" i="147"/>
  <c r="E17" i="143"/>
  <c r="J17" i="143"/>
  <c r="AC17" i="139"/>
  <c r="N14" i="138"/>
  <c r="Y13" i="104"/>
  <c r="Z13" i="104" s="1"/>
  <c r="E27" i="139"/>
  <c r="J28" i="144"/>
  <c r="E28" i="144"/>
  <c r="V17" i="104"/>
  <c r="W17" i="104" s="1"/>
  <c r="AC22" i="142"/>
  <c r="AC29" i="142"/>
  <c r="V11" i="105"/>
  <c r="J31" i="140"/>
  <c r="K31" i="140" s="1"/>
  <c r="S22" i="105"/>
  <c r="D23" i="140"/>
  <c r="D27" i="139"/>
  <c r="D26" i="139"/>
  <c r="V18" i="105"/>
  <c r="W18" i="105" s="1"/>
  <c r="X31" i="139"/>
  <c r="G15" i="146"/>
  <c r="D12" i="139"/>
  <c r="J31" i="139"/>
  <c r="AC23" i="137"/>
  <c r="AB31" i="148"/>
  <c r="Q31" i="139"/>
  <c r="S31" i="139"/>
  <c r="AC21" i="143"/>
  <c r="D23" i="139"/>
  <c r="G14" i="146"/>
  <c r="E12" i="146"/>
  <c r="L31" i="146"/>
  <c r="J12" i="146"/>
  <c r="AC15" i="148"/>
  <c r="E16" i="144"/>
  <c r="J16" i="144"/>
  <c r="E29" i="148"/>
  <c r="J29" i="148"/>
  <c r="S31" i="137"/>
  <c r="S19" i="105"/>
  <c r="D20" i="140"/>
  <c r="AC24" i="145"/>
  <c r="G13" i="139"/>
  <c r="H13" i="139" s="1"/>
  <c r="J13" i="143"/>
  <c r="E13" i="143"/>
  <c r="E24" i="142"/>
  <c r="J24" i="142"/>
  <c r="D24" i="142" s="1"/>
  <c r="Y21" i="103"/>
  <c r="Z21" i="103" s="1"/>
  <c r="AC18" i="147"/>
  <c r="G18" i="145"/>
  <c r="Y26" i="103"/>
  <c r="Z26" i="103" s="1"/>
  <c r="AC25" i="137"/>
  <c r="V27" i="103"/>
  <c r="W27" i="103" s="1"/>
  <c r="Y27" i="103"/>
  <c r="Z27" i="103" s="1"/>
  <c r="G24" i="147"/>
  <c r="V19" i="103"/>
  <c r="W19" i="103" s="1"/>
  <c r="AC17" i="137"/>
  <c r="E24" i="137"/>
  <c r="D29" i="137"/>
  <c r="G24" i="143"/>
  <c r="G23" i="146"/>
  <c r="AC18" i="144"/>
  <c r="N15" i="140"/>
  <c r="Y14" i="105"/>
  <c r="Z14" i="105" s="1"/>
  <c r="G13" i="145"/>
  <c r="G29" i="142"/>
  <c r="AC18" i="139"/>
  <c r="G15" i="139"/>
  <c r="G22" i="143"/>
  <c r="S16" i="105"/>
  <c r="T16" i="105" s="1"/>
  <c r="D17" i="140"/>
  <c r="G13" i="148"/>
  <c r="G25" i="143"/>
  <c r="J23" i="147"/>
  <c r="E23" i="147"/>
  <c r="G31" i="138"/>
  <c r="S11" i="104"/>
  <c r="D12" i="138"/>
  <c r="E12" i="138" s="1"/>
  <c r="E16" i="139"/>
  <c r="F16" i="139" s="1"/>
  <c r="G22" i="139"/>
  <c r="AC13" i="142"/>
  <c r="E18" i="145"/>
  <c r="J18" i="145"/>
  <c r="AC25" i="148"/>
  <c r="G17" i="148"/>
  <c r="G24" i="148"/>
  <c r="E28" i="147"/>
  <c r="J28" i="147"/>
  <c r="E12" i="139"/>
  <c r="F12" i="139" s="1"/>
  <c r="L31" i="139"/>
  <c r="G25" i="148"/>
  <c r="G18" i="142"/>
  <c r="V13" i="105"/>
  <c r="W13" i="105" s="1"/>
  <c r="G21" i="146"/>
  <c r="AC27" i="147"/>
  <c r="Z31" i="143"/>
  <c r="Q31" i="137"/>
  <c r="J28" i="142"/>
  <c r="E28" i="142"/>
  <c r="AB31" i="146"/>
  <c r="V20" i="103"/>
  <c r="W20" i="103" s="1"/>
  <c r="E20" i="147"/>
  <c r="J20" i="147"/>
  <c r="AC28" i="137"/>
  <c r="Z31" i="142"/>
  <c r="J22" i="145"/>
  <c r="D22" i="145" s="1"/>
  <c r="K22" i="145" s="1"/>
  <c r="E22" i="145"/>
  <c r="J22" i="148"/>
  <c r="E22" i="148"/>
  <c r="G16" i="137"/>
  <c r="U31" i="145"/>
  <c r="J26" i="146"/>
  <c r="E26" i="146"/>
  <c r="AC26" i="139"/>
  <c r="G27" i="143"/>
  <c r="G18" i="143"/>
  <c r="V11" i="103"/>
  <c r="AC14" i="147"/>
  <c r="N24" i="140"/>
  <c r="Y23" i="105"/>
  <c r="Z23" i="105" s="1"/>
  <c r="D24" i="137"/>
  <c r="AC24" i="147"/>
  <c r="N28" i="140"/>
  <c r="Y27" i="105"/>
  <c r="Z27" i="105" s="1"/>
  <c r="AC16" i="144"/>
  <c r="E25" i="144"/>
  <c r="J25" i="144"/>
  <c r="V26" i="104"/>
  <c r="W26" i="104" s="1"/>
  <c r="G21" i="137"/>
  <c r="Z31" i="147"/>
  <c r="Y16" i="105"/>
  <c r="Z16" i="105" s="1"/>
  <c r="N17" i="140"/>
  <c r="S12" i="103"/>
  <c r="AC24" i="137"/>
  <c r="G18" i="144"/>
  <c r="E13" i="148"/>
  <c r="J13" i="148"/>
  <c r="E23" i="137"/>
  <c r="F23" i="137" s="1"/>
  <c r="V14" i="104"/>
  <c r="W14" i="104" s="1"/>
  <c r="E28" i="145"/>
  <c r="J28" i="145"/>
  <c r="D28" i="145" s="1"/>
  <c r="K28" i="145" s="1"/>
  <c r="AC22" i="143"/>
  <c r="J20" i="148"/>
  <c r="E20" i="148"/>
  <c r="V27" i="105"/>
  <c r="W27" i="105" s="1"/>
  <c r="J19" i="147"/>
  <c r="E19" i="147"/>
  <c r="J16" i="146"/>
  <c r="E16" i="146"/>
  <c r="G13" i="146"/>
  <c r="G24" i="137"/>
  <c r="Y18" i="105"/>
  <c r="Z18" i="105" s="1"/>
  <c r="N19" i="140"/>
  <c r="J25" i="143"/>
  <c r="E25" i="143"/>
  <c r="E21" i="137"/>
  <c r="J19" i="143"/>
  <c r="E19" i="143"/>
  <c r="D20" i="139"/>
  <c r="F20" i="139" s="1"/>
  <c r="G29" i="143"/>
  <c r="G16" i="147"/>
  <c r="J24" i="147"/>
  <c r="E24" i="147"/>
  <c r="AC19" i="148"/>
  <c r="AC13" i="147"/>
  <c r="G17" i="147"/>
  <c r="D22" i="139"/>
  <c r="E26" i="137"/>
  <c r="G20" i="146"/>
  <c r="V21" i="104"/>
  <c r="W21" i="104" s="1"/>
  <c r="G12" i="137"/>
  <c r="N31" i="137"/>
  <c r="V17" i="105"/>
  <c r="W17" i="105" s="1"/>
  <c r="V22" i="103"/>
  <c r="W22" i="103" s="1"/>
  <c r="J26" i="147"/>
  <c r="E26" i="147"/>
  <c r="G16" i="139"/>
  <c r="H16" i="139" s="1"/>
  <c r="G24" i="145"/>
  <c r="V25" i="104"/>
  <c r="W25" i="104" s="1"/>
  <c r="G26" i="144"/>
  <c r="J27" i="142"/>
  <c r="E27" i="142"/>
  <c r="G19" i="137"/>
  <c r="AC24" i="143"/>
  <c r="AC28" i="147"/>
  <c r="AC16" i="146"/>
  <c r="V15" i="104"/>
  <c r="W15" i="104" s="1"/>
  <c r="G27" i="144"/>
  <c r="J19" i="148"/>
  <c r="E19" i="148"/>
  <c r="D19" i="139"/>
  <c r="AC22" i="146"/>
  <c r="J22" i="143"/>
  <c r="E22" i="143"/>
  <c r="N12" i="140"/>
  <c r="M31" i="140"/>
  <c r="N31" i="140" s="1"/>
  <c r="Y11" i="105"/>
  <c r="G17" i="146"/>
  <c r="E19" i="137"/>
  <c r="E25" i="142"/>
  <c r="J25" i="142"/>
  <c r="E26" i="142"/>
  <c r="J26" i="142"/>
  <c r="Y20" i="103"/>
  <c r="Z20" i="103" s="1"/>
  <c r="V24" i="104"/>
  <c r="W24" i="104" s="1"/>
  <c r="Y12" i="104"/>
  <c r="Z12" i="104" s="1"/>
  <c r="N13" i="138"/>
  <c r="G20" i="143"/>
  <c r="AC19" i="137"/>
  <c r="G29" i="147"/>
  <c r="AC28" i="145"/>
  <c r="E25" i="148"/>
  <c r="J25" i="148"/>
  <c r="G14" i="144"/>
  <c r="Y19" i="103"/>
  <c r="Z19" i="103" s="1"/>
  <c r="AC23" i="145"/>
  <c r="J18" i="142"/>
  <c r="E18" i="142"/>
  <c r="E22" i="146"/>
  <c r="J22" i="146"/>
  <c r="G18" i="148"/>
  <c r="G29" i="146"/>
  <c r="AB31" i="139"/>
  <c r="AC12" i="139"/>
  <c r="N16" i="138"/>
  <c r="Y15" i="104"/>
  <c r="Z15" i="104" s="1"/>
  <c r="N23" i="140"/>
  <c r="Y22" i="105"/>
  <c r="Z22" i="105" s="1"/>
  <c r="V23" i="104"/>
  <c r="W23" i="104" s="1"/>
  <c r="G25" i="146"/>
  <c r="E25" i="147"/>
  <c r="J25" i="147"/>
  <c r="E27" i="148"/>
  <c r="J27" i="148"/>
  <c r="G21" i="145"/>
  <c r="Y18" i="103"/>
  <c r="Z18" i="103" s="1"/>
  <c r="G17" i="143"/>
  <c r="U31" i="142"/>
  <c r="E17" i="139"/>
  <c r="G27" i="142"/>
  <c r="G27" i="148"/>
  <c r="S11" i="105"/>
  <c r="D12" i="140"/>
  <c r="G31" i="140"/>
  <c r="D17" i="138"/>
  <c r="E17" i="138" s="1"/>
  <c r="S16" i="104"/>
  <c r="AC25" i="139"/>
  <c r="G12" i="142"/>
  <c r="N31" i="142"/>
  <c r="D26" i="140"/>
  <c r="S25" i="105"/>
  <c r="AC25" i="145"/>
  <c r="AC28" i="148"/>
  <c r="G16" i="148"/>
  <c r="J16" i="142"/>
  <c r="E16" i="142"/>
  <c r="Y17" i="103"/>
  <c r="Z17" i="103" s="1"/>
  <c r="AB31" i="147"/>
  <c r="J27" i="147"/>
  <c r="E27" i="147"/>
  <c r="D15" i="138"/>
  <c r="E15" i="138" s="1"/>
  <c r="S14" i="104"/>
  <c r="E13" i="142"/>
  <c r="J13" i="142"/>
  <c r="D13" i="142" s="1"/>
  <c r="S15" i="103"/>
  <c r="G28" i="143"/>
  <c r="G25" i="145"/>
  <c r="E25" i="146"/>
  <c r="J25" i="146"/>
  <c r="J23" i="146"/>
  <c r="E23" i="146"/>
  <c r="AC14" i="146"/>
  <c r="AC18" i="148"/>
  <c r="AC15" i="147"/>
  <c r="D25" i="138"/>
  <c r="E25" i="138" s="1"/>
  <c r="S24" i="104"/>
  <c r="S20" i="103"/>
  <c r="Z31" i="137"/>
  <c r="AA31" i="137" s="1"/>
  <c r="J20" i="144"/>
  <c r="D20" i="144" s="1"/>
  <c r="E20" i="144"/>
  <c r="AC21" i="145"/>
  <c r="G25" i="137"/>
  <c r="AB31" i="145"/>
  <c r="N31" i="146"/>
  <c r="G12" i="146"/>
  <c r="Z31" i="146"/>
  <c r="E15" i="139"/>
  <c r="D15" i="137"/>
  <c r="S28" i="103"/>
  <c r="D14" i="139"/>
  <c r="E12" i="147"/>
  <c r="J12" i="147"/>
  <c r="L31" i="147"/>
  <c r="G23" i="148"/>
  <c r="S19" i="103"/>
  <c r="E26" i="145"/>
  <c r="J26" i="145"/>
  <c r="G19" i="144"/>
  <c r="J31" i="137"/>
  <c r="D12" i="137"/>
  <c r="AC27" i="137"/>
  <c r="D24" i="139"/>
  <c r="V19" i="104"/>
  <c r="W19" i="104" s="1"/>
  <c r="D21" i="137"/>
  <c r="AC26" i="143"/>
  <c r="S22" i="103"/>
  <c r="D27" i="138"/>
  <c r="E27" i="138" s="1"/>
  <c r="S26" i="104"/>
  <c r="E20" i="145"/>
  <c r="J20" i="145"/>
  <c r="G29" i="137"/>
  <c r="H29" i="137" s="1"/>
  <c r="J17" i="146"/>
  <c r="E17" i="146"/>
  <c r="AC24" i="144"/>
  <c r="G15" i="137"/>
  <c r="H15" i="137" s="1"/>
  <c r="AC13" i="145"/>
  <c r="U31" i="148"/>
  <c r="E15" i="148"/>
  <c r="J15" i="148"/>
  <c r="G23" i="144"/>
  <c r="J16" i="143"/>
  <c r="E16" i="143"/>
  <c r="AC15" i="146"/>
  <c r="Y13" i="103"/>
  <c r="Z13" i="103" s="1"/>
  <c r="AC13" i="144"/>
  <c r="G19" i="146"/>
  <c r="E13" i="144"/>
  <c r="J13" i="144"/>
  <c r="U31" i="143"/>
  <c r="D16" i="140"/>
  <c r="S15" i="105"/>
  <c r="S13" i="103"/>
  <c r="AC29" i="139"/>
  <c r="G17" i="144"/>
  <c r="AC29" i="145"/>
  <c r="S18" i="103"/>
  <c r="D22" i="140"/>
  <c r="S21" i="105"/>
  <c r="AC12" i="137"/>
  <c r="AB31" i="137"/>
  <c r="AC31" i="137" s="1"/>
  <c r="E22" i="147"/>
  <c r="J22" i="147"/>
  <c r="D22" i="147" s="1"/>
  <c r="AC26" i="144"/>
  <c r="V25" i="105"/>
  <c r="W25" i="105" s="1"/>
  <c r="E23" i="145"/>
  <c r="J23" i="145"/>
  <c r="D27" i="140"/>
  <c r="S26" i="105"/>
  <c r="G23" i="145"/>
  <c r="S20" i="104"/>
  <c r="D21" i="138"/>
  <c r="E21" i="138" s="1"/>
  <c r="E18" i="139"/>
  <c r="F18" i="139" s="1"/>
  <c r="E29" i="144"/>
  <c r="J29" i="144"/>
  <c r="G15" i="143"/>
  <c r="G29" i="148"/>
  <c r="AC15" i="139"/>
  <c r="J13" i="145"/>
  <c r="E13" i="145"/>
  <c r="J14" i="145"/>
  <c r="E14" i="145"/>
  <c r="G27" i="146"/>
  <c r="G17" i="142"/>
  <c r="G26" i="145"/>
  <c r="D24" i="138"/>
  <c r="E24" i="138" s="1"/>
  <c r="S23" i="104"/>
  <c r="AC23" i="143"/>
  <c r="AC18" i="145"/>
  <c r="E15" i="143"/>
  <c r="J15" i="143"/>
  <c r="G28" i="142"/>
  <c r="G19" i="139"/>
  <c r="Y14" i="104"/>
  <c r="Z14" i="104" s="1"/>
  <c r="N15" i="138"/>
  <c r="L31" i="137"/>
  <c r="E12" i="137"/>
  <c r="F12" i="137" s="1"/>
  <c r="V14" i="103"/>
  <c r="W14" i="103" s="1"/>
  <c r="G28" i="144"/>
  <c r="V21" i="103"/>
  <c r="W21" i="103" s="1"/>
  <c r="V14" i="105"/>
  <c r="W14" i="105" s="1"/>
  <c r="Y20" i="104"/>
  <c r="Z20" i="104" s="1"/>
  <c r="N21" i="138"/>
  <c r="V24" i="103"/>
  <c r="W24" i="103" s="1"/>
  <c r="AC18" i="143"/>
  <c r="D17" i="139"/>
  <c r="D27" i="137"/>
  <c r="G17" i="139"/>
  <c r="AC18" i="142"/>
  <c r="Y26" i="104"/>
  <c r="Z26" i="104" s="1"/>
  <c r="N27" i="138"/>
  <c r="AC25" i="144"/>
  <c r="D25" i="137"/>
  <c r="N24" i="138"/>
  <c r="Y23" i="104"/>
  <c r="Z23" i="104" s="1"/>
  <c r="D28" i="139"/>
  <c r="D26" i="137"/>
  <c r="AC21" i="139"/>
  <c r="D25" i="139"/>
  <c r="J14" i="144"/>
  <c r="E14" i="144"/>
  <c r="G18" i="147"/>
  <c r="J18" i="146"/>
  <c r="E18" i="146"/>
  <c r="AC23" i="139"/>
  <c r="E14" i="146"/>
  <c r="J14" i="146"/>
  <c r="J22" i="144"/>
  <c r="E22" i="144"/>
  <c r="E17" i="137"/>
  <c r="E20" i="146"/>
  <c r="J20" i="146"/>
  <c r="G23" i="143"/>
  <c r="Y20" i="105"/>
  <c r="Z20" i="105" s="1"/>
  <c r="N21" i="140"/>
  <c r="Y11" i="103"/>
  <c r="Z11" i="103" s="1"/>
  <c r="G20" i="148"/>
  <c r="Z31" i="148"/>
  <c r="AC19" i="139"/>
  <c r="D17" i="137"/>
  <c r="U31" i="144"/>
  <c r="AC22" i="144"/>
  <c r="Y15" i="105"/>
  <c r="Z15" i="105" s="1"/>
  <c r="N16" i="140"/>
  <c r="J28" i="143"/>
  <c r="E28" i="143"/>
  <c r="V19" i="105"/>
  <c r="W19" i="105" s="1"/>
  <c r="J17" i="144"/>
  <c r="E17" i="144"/>
  <c r="E21" i="148"/>
  <c r="J21" i="148"/>
  <c r="J16" i="147"/>
  <c r="E16" i="147"/>
  <c r="V13" i="103"/>
  <c r="W13" i="103" s="1"/>
  <c r="G24" i="146"/>
  <c r="E17" i="142"/>
  <c r="J17" i="142"/>
  <c r="J24" i="146"/>
  <c r="E24" i="146"/>
  <c r="S14" i="103"/>
  <c r="T14" i="103" s="1"/>
  <c r="G14" i="148"/>
  <c r="G20" i="137"/>
  <c r="H20" i="137" s="1"/>
  <c r="E19" i="139"/>
  <c r="E26" i="148"/>
  <c r="J26" i="148"/>
  <c r="S31" i="147"/>
  <c r="D29" i="138"/>
  <c r="E29" i="138" s="1"/>
  <c r="S28" i="104"/>
  <c r="V28" i="105"/>
  <c r="W28" i="105" s="1"/>
  <c r="AC20" i="139"/>
  <c r="AC13" i="137"/>
  <c r="G20" i="142"/>
  <c r="E21" i="143"/>
  <c r="J21" i="143"/>
  <c r="D21" i="143" s="1"/>
  <c r="K21" i="143" s="1"/>
  <c r="G14" i="147"/>
  <c r="AC20" i="137"/>
  <c r="V23" i="105"/>
  <c r="W23" i="105" s="1"/>
  <c r="Y25" i="103"/>
  <c r="Z25" i="103" s="1"/>
  <c r="G26" i="142"/>
  <c r="E24" i="143"/>
  <c r="J24" i="143"/>
  <c r="D24" i="143" s="1"/>
  <c r="H24" i="143" s="1"/>
  <c r="G29" i="145"/>
  <c r="J31" i="138"/>
  <c r="K31" i="138" s="1"/>
  <c r="V11" i="104"/>
  <c r="G14" i="143"/>
  <c r="AC23" i="142"/>
  <c r="G27" i="145"/>
  <c r="D29" i="140"/>
  <c r="S28" i="105"/>
  <c r="G22" i="137"/>
  <c r="H22" i="137" s="1"/>
  <c r="G20" i="144"/>
  <c r="S24" i="103"/>
  <c r="V18" i="103"/>
  <c r="W18" i="103" s="1"/>
  <c r="L31" i="145"/>
  <c r="J12" i="145"/>
  <c r="E12" i="145"/>
  <c r="Y16" i="104"/>
  <c r="Z16" i="104" s="1"/>
  <c r="N17" i="138"/>
  <c r="X31" i="145"/>
  <c r="AA31" i="145" s="1"/>
  <c r="G16" i="143"/>
  <c r="E18" i="147"/>
  <c r="J18" i="147"/>
  <c r="AC20" i="143"/>
  <c r="E12" i="148"/>
  <c r="J12" i="148"/>
  <c r="D12" i="148" s="1"/>
  <c r="L31" i="148"/>
  <c r="Y12" i="103"/>
  <c r="Z12" i="103" s="1"/>
  <c r="G19" i="143"/>
  <c r="V16" i="105"/>
  <c r="W16" i="105" s="1"/>
  <c r="E15" i="137"/>
  <c r="F15" i="137" s="1"/>
  <c r="D16" i="137"/>
  <c r="AC14" i="144"/>
  <c r="AC16" i="142"/>
  <c r="AC17" i="143"/>
  <c r="E17" i="147"/>
  <c r="J17" i="147"/>
  <c r="AC29" i="137"/>
  <c r="G17" i="137"/>
  <c r="H17" i="137" s="1"/>
  <c r="G12" i="143"/>
  <c r="N31" i="143"/>
  <c r="AC16" i="148"/>
  <c r="H26" i="137"/>
  <c r="AC12" i="148"/>
  <c r="H25" i="137"/>
  <c r="D14" i="145"/>
  <c r="AC25" i="142"/>
  <c r="AC23" i="146"/>
  <c r="AC22" i="147"/>
  <c r="AC27" i="148"/>
  <c r="H16" i="137"/>
  <c r="F13" i="139"/>
  <c r="AC20" i="145"/>
  <c r="AC15" i="145"/>
  <c r="F28" i="137"/>
  <c r="AC17" i="146"/>
  <c r="H14" i="137"/>
  <c r="T19" i="104"/>
  <c r="H13" i="137"/>
  <c r="F27" i="137"/>
  <c r="D29" i="145"/>
  <c r="F25" i="137"/>
  <c r="F21" i="137"/>
  <c r="D12" i="145"/>
  <c r="G31" i="146"/>
  <c r="T17" i="104"/>
  <c r="P17" i="104"/>
  <c r="Q17" i="104" s="1"/>
  <c r="F20" i="137"/>
  <c r="W11" i="103"/>
  <c r="AC22" i="145"/>
  <c r="D26" i="146"/>
  <c r="AC13" i="143"/>
  <c r="P25" i="104"/>
  <c r="Q25" i="104" s="1"/>
  <c r="T25" i="104"/>
  <c r="AC17" i="144"/>
  <c r="H31" i="138"/>
  <c r="D31" i="138"/>
  <c r="E31" i="138" s="1"/>
  <c r="D15" i="145"/>
  <c r="D29" i="147"/>
  <c r="T17" i="105"/>
  <c r="D20" i="145"/>
  <c r="AC17" i="147"/>
  <c r="T12" i="104"/>
  <c r="AC27" i="146"/>
  <c r="P16" i="103"/>
  <c r="Q16" i="103" s="1"/>
  <c r="AC28" i="146"/>
  <c r="AC16" i="143"/>
  <c r="AC16" i="147"/>
  <c r="F16" i="137"/>
  <c r="D21" i="146"/>
  <c r="H24" i="142"/>
  <c r="F24" i="142"/>
  <c r="K24" i="142"/>
  <c r="H13" i="142"/>
  <c r="F13" i="142"/>
  <c r="K13" i="142"/>
  <c r="F20" i="144"/>
  <c r="H22" i="145"/>
  <c r="D14" i="95"/>
  <c r="L12" i="94"/>
  <c r="J21" i="141"/>
  <c r="J21" i="108"/>
  <c r="D24" i="155"/>
  <c r="F24" i="155" s="1"/>
  <c r="G24" i="155" s="1"/>
  <c r="D22" i="94"/>
  <c r="H29" i="55"/>
  <c r="D30" i="49"/>
  <c r="D10" i="97"/>
  <c r="C24" i="45"/>
  <c r="C20" i="110"/>
  <c r="D20" i="110" s="1"/>
  <c r="D11" i="95"/>
  <c r="C16" i="50"/>
  <c r="F10" i="108"/>
  <c r="F10" i="141"/>
  <c r="T10" i="10"/>
  <c r="K29" i="10"/>
  <c r="E17" i="98"/>
  <c r="AC17" i="79"/>
  <c r="AA17" i="79" s="1"/>
  <c r="H10" i="108"/>
  <c r="N29" i="10"/>
  <c r="H10" i="141"/>
  <c r="C26" i="51"/>
  <c r="J25" i="141"/>
  <c r="J25" i="108"/>
  <c r="K19" i="152"/>
  <c r="K19" i="92"/>
  <c r="D15" i="95"/>
  <c r="K29" i="51"/>
  <c r="L25" i="95"/>
  <c r="G14" i="98"/>
  <c r="C13" i="109"/>
  <c r="F10" i="97"/>
  <c r="F30" i="49"/>
  <c r="V10" i="49"/>
  <c r="J19" i="108"/>
  <c r="J19" i="141"/>
  <c r="C25" i="56"/>
  <c r="Q15" i="92"/>
  <c r="L11" i="97"/>
  <c r="D22" i="96"/>
  <c r="C16" i="55"/>
  <c r="H12" i="141"/>
  <c r="H12" i="108"/>
  <c r="D27" i="155"/>
  <c r="D25" i="94"/>
  <c r="L22" i="108"/>
  <c r="O13" i="92"/>
  <c r="O13" i="152"/>
  <c r="J13" i="95"/>
  <c r="H19" i="96"/>
  <c r="J24" i="97"/>
  <c r="D11" i="97"/>
  <c r="J27" i="94"/>
  <c r="L15" i="94"/>
  <c r="J21" i="96"/>
  <c r="F12" i="94"/>
  <c r="V12" i="34"/>
  <c r="U12" i="34" s="1"/>
  <c r="K24" i="43"/>
  <c r="L24" i="43"/>
  <c r="C28" i="45"/>
  <c r="L15" i="95"/>
  <c r="F17" i="95"/>
  <c r="V17" i="47"/>
  <c r="Y17" i="47" s="1"/>
  <c r="C13" i="56"/>
  <c r="D18" i="95"/>
  <c r="C27" i="53"/>
  <c r="C24" i="109"/>
  <c r="O13" i="98"/>
  <c r="C21" i="57"/>
  <c r="O15" i="92"/>
  <c r="N30" i="47"/>
  <c r="P29" i="53"/>
  <c r="C17" i="84"/>
  <c r="C27" i="107"/>
  <c r="C15" i="45"/>
  <c r="C14" i="109"/>
  <c r="H12" i="94"/>
  <c r="D28" i="155"/>
  <c r="F28" i="155" s="1"/>
  <c r="G28" i="155" s="1"/>
  <c r="D26" i="94"/>
  <c r="F19" i="58"/>
  <c r="C11" i="57"/>
  <c r="F29" i="57"/>
  <c r="H19" i="108"/>
  <c r="H19" i="141"/>
  <c r="J21" i="95"/>
  <c r="C19" i="52"/>
  <c r="C21" i="110"/>
  <c r="D21" i="110" s="1"/>
  <c r="D16" i="96"/>
  <c r="C13" i="51"/>
  <c r="Z16" i="68"/>
  <c r="S12" i="92"/>
  <c r="S12" i="152"/>
  <c r="J16" i="141"/>
  <c r="J16" i="108"/>
  <c r="K19" i="36"/>
  <c r="J19" i="36"/>
  <c r="N30" i="34"/>
  <c r="H16" i="68"/>
  <c r="G12" i="152"/>
  <c r="G12" i="92"/>
  <c r="K26" i="36"/>
  <c r="J26" i="36"/>
  <c r="O12" i="98"/>
  <c r="T15" i="79"/>
  <c r="D15" i="155"/>
  <c r="J15" i="155" s="1"/>
  <c r="D13" i="94"/>
  <c r="K27" i="111"/>
  <c r="D18" i="155"/>
  <c r="J18" i="155" s="1"/>
  <c r="D16" i="94"/>
  <c r="T30" i="48"/>
  <c r="L10" i="96"/>
  <c r="C18" i="111"/>
  <c r="D18" i="111" s="1"/>
  <c r="K15" i="125"/>
  <c r="C16" i="53"/>
  <c r="F14" i="95"/>
  <c r="V14" i="47"/>
  <c r="Y14" i="47" s="1"/>
  <c r="C13" i="112"/>
  <c r="D13" i="112" s="1"/>
  <c r="E29" i="45"/>
  <c r="C22" i="112"/>
  <c r="D22" i="112" s="1"/>
  <c r="C17" i="54"/>
  <c r="L18" i="97"/>
  <c r="I18" i="98"/>
  <c r="K14" i="98"/>
  <c r="G20" i="92"/>
  <c r="O27" i="109"/>
  <c r="C22" i="51"/>
  <c r="D17" i="95"/>
  <c r="G26" i="107"/>
  <c r="L21" i="96"/>
  <c r="C18" i="107"/>
  <c r="L24" i="108"/>
  <c r="C26" i="45"/>
  <c r="C24" i="84"/>
  <c r="I24" i="84" s="1"/>
  <c r="L11" i="96"/>
  <c r="H20" i="96"/>
  <c r="H24" i="96"/>
  <c r="D30" i="107"/>
  <c r="M20" i="92"/>
  <c r="D31" i="84"/>
  <c r="C13" i="84"/>
  <c r="I13" i="84" s="1"/>
  <c r="J12" i="97"/>
  <c r="L28" i="43"/>
  <c r="K28" i="43"/>
  <c r="V17" i="48"/>
  <c r="Y17" i="48" s="1"/>
  <c r="F17" i="96"/>
  <c r="D26" i="96"/>
  <c r="H29" i="57"/>
  <c r="I29" i="57" s="1"/>
  <c r="K29" i="56"/>
  <c r="H17" i="95"/>
  <c r="F15" i="141"/>
  <c r="T15" i="10"/>
  <c r="F15" i="108"/>
  <c r="I27" i="111"/>
  <c r="C15" i="54"/>
  <c r="C15" i="50"/>
  <c r="S13" i="152"/>
  <c r="S13" i="92"/>
  <c r="K13" i="98"/>
  <c r="J20" i="94"/>
  <c r="C31" i="107"/>
  <c r="L23" i="108"/>
  <c r="L18" i="43"/>
  <c r="K18" i="43"/>
  <c r="D14" i="96"/>
  <c r="D17" i="97"/>
  <c r="L25" i="97"/>
  <c r="J24" i="94"/>
  <c r="L21" i="95"/>
  <c r="D12" i="96"/>
  <c r="C11" i="55"/>
  <c r="F29" i="55"/>
  <c r="D21" i="95"/>
  <c r="Q14" i="152"/>
  <c r="Q14" i="92"/>
  <c r="D25" i="107"/>
  <c r="C27" i="57"/>
  <c r="Z21" i="68"/>
  <c r="Z23" i="68" s="1"/>
  <c r="S17" i="152"/>
  <c r="S17" i="92"/>
  <c r="K17" i="36"/>
  <c r="J17" i="36"/>
  <c r="D22" i="107"/>
  <c r="R29" i="57"/>
  <c r="D29" i="107"/>
  <c r="H21" i="141"/>
  <c r="H21" i="108"/>
  <c r="S16" i="98"/>
  <c r="Z19" i="79"/>
  <c r="O12" i="152"/>
  <c r="T16" i="68"/>
  <c r="O12" i="92"/>
  <c r="M29" i="57"/>
  <c r="O18" i="98"/>
  <c r="H20" i="97"/>
  <c r="J18" i="96"/>
  <c r="K27" i="112"/>
  <c r="J17" i="95"/>
  <c r="J17" i="94"/>
  <c r="C18" i="84"/>
  <c r="H23" i="96"/>
  <c r="C27" i="51"/>
  <c r="M13" i="98"/>
  <c r="C13" i="45"/>
  <c r="V21" i="34"/>
  <c r="F21" i="94"/>
  <c r="C19" i="56"/>
  <c r="C14" i="51"/>
  <c r="M29" i="54"/>
  <c r="K29" i="57"/>
  <c r="H13" i="141"/>
  <c r="H13" i="108"/>
  <c r="C12" i="112"/>
  <c r="C23" i="107"/>
  <c r="M30" i="45"/>
  <c r="F26" i="94"/>
  <c r="V26" i="34"/>
  <c r="H30" i="49"/>
  <c r="C15" i="57"/>
  <c r="J11" i="94"/>
  <c r="L23" i="97"/>
  <c r="L22" i="97"/>
  <c r="H29" i="56"/>
  <c r="L17" i="95"/>
  <c r="E21" i="45"/>
  <c r="AC12" i="79"/>
  <c r="AA12" i="79" s="1"/>
  <c r="E15" i="79"/>
  <c r="E15" i="98" s="1"/>
  <c r="V14" i="98" s="1"/>
  <c r="E12" i="98"/>
  <c r="D15" i="96"/>
  <c r="L24" i="95"/>
  <c r="H18" i="95"/>
  <c r="C26" i="107"/>
  <c r="D18" i="97"/>
  <c r="H26" i="141"/>
  <c r="H26" i="108"/>
  <c r="D14" i="97"/>
  <c r="C14" i="45"/>
  <c r="K27" i="109"/>
  <c r="C12" i="109"/>
  <c r="D23" i="96"/>
  <c r="F19" i="96"/>
  <c r="V19" i="48"/>
  <c r="Y19" i="48" s="1"/>
  <c r="L19" i="94"/>
  <c r="F24" i="97"/>
  <c r="N24" i="97" s="1"/>
  <c r="Q24" i="97" s="1"/>
  <c r="V24" i="49"/>
  <c r="Y24" i="49" s="1"/>
  <c r="G16" i="107"/>
  <c r="K30" i="45"/>
  <c r="C27" i="52"/>
  <c r="C29" i="84"/>
  <c r="I29" i="84" s="1"/>
  <c r="J15" i="94"/>
  <c r="H13" i="97"/>
  <c r="D16" i="107"/>
  <c r="C21" i="112"/>
  <c r="D21" i="112" s="1"/>
  <c r="C24" i="54"/>
  <c r="C22" i="107"/>
  <c r="C22" i="54"/>
  <c r="C16" i="51"/>
  <c r="C23" i="57"/>
  <c r="H15" i="79"/>
  <c r="H21" i="79" s="1"/>
  <c r="G12" i="98"/>
  <c r="H31" i="84"/>
  <c r="G14" i="107"/>
  <c r="L19" i="58"/>
  <c r="D14" i="155"/>
  <c r="D12" i="94"/>
  <c r="H30" i="47"/>
  <c r="C19" i="112"/>
  <c r="D19" i="112" s="1"/>
  <c r="D25" i="95"/>
  <c r="G28" i="107"/>
  <c r="C20" i="51"/>
  <c r="C30" i="84"/>
  <c r="Q30" i="45"/>
  <c r="F16" i="97"/>
  <c r="V16" i="49"/>
  <c r="Y16" i="49" s="1"/>
  <c r="H23" i="97"/>
  <c r="V14" i="48"/>
  <c r="Y14" i="48" s="1"/>
  <c r="F14" i="96"/>
  <c r="J24" i="36"/>
  <c r="K24" i="36"/>
  <c r="F13" i="141"/>
  <c r="F13" i="108"/>
  <c r="T13" i="10"/>
  <c r="C26" i="112"/>
  <c r="D23" i="97"/>
  <c r="J14" i="97"/>
  <c r="R29" i="51"/>
  <c r="P30" i="34"/>
  <c r="H10" i="94"/>
  <c r="L14" i="97"/>
  <c r="M29" i="50"/>
  <c r="G20" i="107"/>
  <c r="L11" i="108"/>
  <c r="F24" i="96"/>
  <c r="V24" i="48"/>
  <c r="Y24" i="48" s="1"/>
  <c r="F26" i="95"/>
  <c r="V26" i="47"/>
  <c r="Y26" i="47" s="1"/>
  <c r="C12" i="51"/>
  <c r="F23" i="95"/>
  <c r="V23" i="47"/>
  <c r="Y23" i="47" s="1"/>
  <c r="M12" i="152"/>
  <c r="Q16" i="68"/>
  <c r="M12" i="92"/>
  <c r="L22" i="94"/>
  <c r="I13" i="152"/>
  <c r="I13" i="92"/>
  <c r="V15" i="34"/>
  <c r="U15" i="34" s="1"/>
  <c r="F15" i="94"/>
  <c r="H24" i="95"/>
  <c r="C22" i="45"/>
  <c r="C18" i="57"/>
  <c r="C23" i="112"/>
  <c r="C14" i="112"/>
  <c r="D14" i="112" s="1"/>
  <c r="C19" i="55"/>
  <c r="V15" i="48"/>
  <c r="Y15" i="48" s="1"/>
  <c r="F15" i="96"/>
  <c r="S14" i="92"/>
  <c r="S14" i="152"/>
  <c r="L15" i="96"/>
  <c r="F14" i="108"/>
  <c r="F14" i="141"/>
  <c r="T14" i="10"/>
  <c r="L23" i="94"/>
  <c r="D26" i="95"/>
  <c r="H17" i="96"/>
  <c r="C19" i="51"/>
  <c r="C17" i="51"/>
  <c r="E18" i="45"/>
  <c r="C21" i="51"/>
  <c r="C25" i="45"/>
  <c r="J19" i="58"/>
  <c r="H10" i="97"/>
  <c r="P30" i="49"/>
  <c r="J25" i="94"/>
  <c r="D15" i="94"/>
  <c r="D17" i="155"/>
  <c r="D26" i="107"/>
  <c r="E26" i="107" s="1"/>
  <c r="D26" i="97"/>
  <c r="I27" i="112"/>
  <c r="L20" i="97"/>
  <c r="F16" i="94"/>
  <c r="V16" i="34"/>
  <c r="V13" i="34"/>
  <c r="Y13" i="34" s="1"/>
  <c r="F13" i="94"/>
  <c r="L30" i="49"/>
  <c r="C13" i="111"/>
  <c r="D13" i="111" s="1"/>
  <c r="O30" i="45"/>
  <c r="V20" i="47"/>
  <c r="Y20" i="47" s="1"/>
  <c r="F20" i="95"/>
  <c r="H16" i="94"/>
  <c r="H11" i="97"/>
  <c r="N11" i="97" s="1"/>
  <c r="C28" i="56"/>
  <c r="F31" i="84"/>
  <c r="L23" i="95"/>
  <c r="C19" i="53"/>
  <c r="C24" i="52"/>
  <c r="P13" i="109"/>
  <c r="AC13" i="125"/>
  <c r="H18" i="96"/>
  <c r="D19" i="97"/>
  <c r="C24" i="111"/>
  <c r="D24" i="111" s="1"/>
  <c r="C20" i="56"/>
  <c r="C22" i="84"/>
  <c r="L21" i="94"/>
  <c r="G18" i="98"/>
  <c r="H14" i="95"/>
  <c r="D20" i="95"/>
  <c r="J22" i="97"/>
  <c r="C12" i="57"/>
  <c r="Q13" i="98"/>
  <c r="C26" i="84"/>
  <c r="I26" i="84" s="1"/>
  <c r="K21" i="36"/>
  <c r="J21" i="36"/>
  <c r="H26" i="96"/>
  <c r="P14" i="112"/>
  <c r="G18" i="152"/>
  <c r="G18" i="92"/>
  <c r="O18" i="92"/>
  <c r="O18" i="152"/>
  <c r="V18" i="34"/>
  <c r="Y18" i="34" s="1"/>
  <c r="F18" i="94"/>
  <c r="C25" i="112"/>
  <c r="D25" i="112" s="1"/>
  <c r="H19" i="97"/>
  <c r="J14" i="95"/>
  <c r="K21" i="68"/>
  <c r="I17" i="92"/>
  <c r="I17" i="152"/>
  <c r="J21" i="94"/>
  <c r="H22" i="141"/>
  <c r="H22" i="108"/>
  <c r="D12" i="95"/>
  <c r="K21" i="43"/>
  <c r="L21" i="43"/>
  <c r="L10" i="94"/>
  <c r="T30" i="34"/>
  <c r="G25" i="107"/>
  <c r="D27" i="107"/>
  <c r="D19" i="58"/>
  <c r="J14" i="94"/>
  <c r="C19" i="107"/>
  <c r="C19" i="109"/>
  <c r="J20" i="97"/>
  <c r="Q18" i="152"/>
  <c r="Q18" i="92"/>
  <c r="J22" i="95"/>
  <c r="V10" i="48"/>
  <c r="F30" i="48"/>
  <c r="F10" i="96"/>
  <c r="E26" i="45"/>
  <c r="C12" i="111"/>
  <c r="D12" i="111" s="1"/>
  <c r="S20" i="92"/>
  <c r="R14" i="10"/>
  <c r="J14" i="141"/>
  <c r="J14" i="108"/>
  <c r="D28" i="107"/>
  <c r="F13" i="95"/>
  <c r="V13" i="47"/>
  <c r="Y13" i="47" s="1"/>
  <c r="C13" i="52"/>
  <c r="L20" i="94"/>
  <c r="L19" i="97"/>
  <c r="C25" i="51"/>
  <c r="N30" i="48"/>
  <c r="H12" i="97"/>
  <c r="C12" i="110"/>
  <c r="D12" i="110" s="1"/>
  <c r="H22" i="94"/>
  <c r="Q17" i="98"/>
  <c r="I20" i="92"/>
  <c r="C18" i="52"/>
  <c r="L26" i="94"/>
  <c r="F17" i="94"/>
  <c r="V17" i="34"/>
  <c r="D16" i="95"/>
  <c r="C18" i="54"/>
  <c r="G19" i="152"/>
  <c r="G19" i="92"/>
  <c r="H26" i="97"/>
  <c r="H18" i="141"/>
  <c r="H18" i="108"/>
  <c r="D11" i="96"/>
  <c r="H11" i="95"/>
  <c r="L17" i="96"/>
  <c r="C16" i="107"/>
  <c r="G23" i="107"/>
  <c r="H29" i="52"/>
  <c r="W15" i="125"/>
  <c r="N19" i="125" s="1"/>
  <c r="R29" i="55"/>
  <c r="F14" i="94"/>
  <c r="V14" i="34"/>
  <c r="M18" i="98"/>
  <c r="H24" i="141"/>
  <c r="H24" i="108"/>
  <c r="C11" i="54"/>
  <c r="F29" i="54"/>
  <c r="J18" i="108"/>
  <c r="J18" i="141"/>
  <c r="C18" i="109"/>
  <c r="C19" i="57"/>
  <c r="H27" i="96"/>
  <c r="L22" i="95"/>
  <c r="P29" i="55"/>
  <c r="E20" i="45"/>
  <c r="K18" i="152"/>
  <c r="K18" i="92"/>
  <c r="K21" i="92" s="1"/>
  <c r="Y20" i="92" s="1"/>
  <c r="H29" i="54"/>
  <c r="I14" i="152"/>
  <c r="I14" i="92"/>
  <c r="C23" i="55"/>
  <c r="G15" i="92"/>
  <c r="J24" i="96"/>
  <c r="C26" i="57"/>
  <c r="C18" i="110"/>
  <c r="M27" i="112"/>
  <c r="C17" i="112"/>
  <c r="D17" i="112" s="1"/>
  <c r="K20" i="92"/>
  <c r="L27" i="96"/>
  <c r="C23" i="110"/>
  <c r="D23" i="110" s="1"/>
  <c r="M19" i="92"/>
  <c r="M19" i="152"/>
  <c r="J17" i="97"/>
  <c r="J11" i="96"/>
  <c r="V19" i="47"/>
  <c r="Y19" i="47" s="1"/>
  <c r="F19" i="95"/>
  <c r="C15" i="84"/>
  <c r="V18" i="49"/>
  <c r="Y18" i="49" s="1"/>
  <c r="F18" i="97"/>
  <c r="L13" i="43"/>
  <c r="K13" i="43"/>
  <c r="W21" i="68"/>
  <c r="Q17" i="152"/>
  <c r="Q17" i="92"/>
  <c r="I18" i="92"/>
  <c r="I18" i="152"/>
  <c r="C20" i="107"/>
  <c r="C23" i="50"/>
  <c r="W15" i="79"/>
  <c r="Q12" i="98"/>
  <c r="J26" i="96"/>
  <c r="H26" i="95"/>
  <c r="C21" i="45"/>
  <c r="C19" i="110"/>
  <c r="J14" i="96"/>
  <c r="L14" i="94"/>
  <c r="J26" i="94"/>
  <c r="S15" i="92"/>
  <c r="J24" i="108"/>
  <c r="J24" i="141"/>
  <c r="C19" i="45"/>
  <c r="D13" i="155"/>
  <c r="J13" i="155" s="1"/>
  <c r="D11" i="94"/>
  <c r="N15" i="125"/>
  <c r="J18" i="94"/>
  <c r="H27" i="95"/>
  <c r="S13" i="98"/>
  <c r="J19" i="94"/>
  <c r="K27" i="110"/>
  <c r="C18" i="112"/>
  <c r="E17" i="45"/>
  <c r="AC14" i="68"/>
  <c r="E14" i="152"/>
  <c r="E14" i="92"/>
  <c r="F12" i="95"/>
  <c r="V12" i="47"/>
  <c r="Y12" i="47" s="1"/>
  <c r="L24" i="96"/>
  <c r="E19" i="92"/>
  <c r="E19" i="152"/>
  <c r="AC19" i="68"/>
  <c r="AA19" i="68" s="1"/>
  <c r="R30" i="48"/>
  <c r="J10" i="96"/>
  <c r="D19" i="94"/>
  <c r="D21" i="155"/>
  <c r="J21" i="155" s="1"/>
  <c r="L26" i="96"/>
  <c r="C11" i="109"/>
  <c r="N19" i="79"/>
  <c r="K16" i="98"/>
  <c r="G29" i="107"/>
  <c r="V27" i="47"/>
  <c r="Y27" i="47" s="1"/>
  <c r="F27" i="95"/>
  <c r="O27" i="112"/>
  <c r="K12" i="36"/>
  <c r="J12" i="36"/>
  <c r="C26" i="110"/>
  <c r="F11" i="96"/>
  <c r="V11" i="48"/>
  <c r="Y11" i="48" s="1"/>
  <c r="P19" i="112"/>
  <c r="C14" i="84"/>
  <c r="D24" i="97"/>
  <c r="F13" i="97"/>
  <c r="V13" i="49"/>
  <c r="Y13" i="49" s="1"/>
  <c r="C11" i="52"/>
  <c r="F29" i="52"/>
  <c r="S14" i="98"/>
  <c r="C21" i="56"/>
  <c r="C16" i="111"/>
  <c r="H25" i="95"/>
  <c r="C16" i="54"/>
  <c r="H17" i="108"/>
  <c r="H17" i="141"/>
  <c r="D19" i="95"/>
  <c r="T15" i="125"/>
  <c r="L19" i="125" s="1"/>
  <c r="C27" i="50"/>
  <c r="C17" i="56"/>
  <c r="I12" i="92"/>
  <c r="I12" i="152"/>
  <c r="K16" i="68"/>
  <c r="L12" i="97"/>
  <c r="J24" i="95"/>
  <c r="C14" i="52"/>
  <c r="C26" i="55"/>
  <c r="J17" i="96"/>
  <c r="I27" i="110"/>
  <c r="C17" i="110"/>
  <c r="D17" i="110" s="1"/>
  <c r="Q19" i="58"/>
  <c r="L23" i="43"/>
  <c r="K23" i="43"/>
  <c r="I19" i="92"/>
  <c r="I19" i="152"/>
  <c r="J23" i="97"/>
  <c r="L20" i="108"/>
  <c r="J19" i="97"/>
  <c r="L19" i="108"/>
  <c r="C13" i="110"/>
  <c r="J12" i="108"/>
  <c r="J12" i="141"/>
  <c r="E24" i="45"/>
  <c r="F13" i="96"/>
  <c r="V13" i="48"/>
  <c r="Y13" i="48" s="1"/>
  <c r="V17" i="49"/>
  <c r="Y17" i="49" s="1"/>
  <c r="F17" i="97"/>
  <c r="H23" i="94"/>
  <c r="P13" i="112"/>
  <c r="C18" i="51"/>
  <c r="C24" i="56"/>
  <c r="D18" i="96"/>
  <c r="K20" i="43"/>
  <c r="L20" i="43"/>
  <c r="C16" i="84"/>
  <c r="E19" i="58"/>
  <c r="C13" i="55"/>
  <c r="E13" i="152"/>
  <c r="AC13" i="68"/>
  <c r="E13" i="92"/>
  <c r="J17" i="141"/>
  <c r="J17" i="108"/>
  <c r="C25" i="111"/>
  <c r="S17" i="98"/>
  <c r="C20" i="84"/>
  <c r="C14" i="54"/>
  <c r="L15" i="43"/>
  <c r="K15" i="43"/>
  <c r="H21" i="95"/>
  <c r="L24" i="97"/>
  <c r="C23" i="56"/>
  <c r="C14" i="57"/>
  <c r="C24" i="112"/>
  <c r="T24" i="10"/>
  <c r="U24" i="10" s="1"/>
  <c r="F24" i="108"/>
  <c r="F24" i="141"/>
  <c r="C23" i="51"/>
  <c r="O27" i="111"/>
  <c r="L20" i="96"/>
  <c r="V21" i="49"/>
  <c r="Y21" i="49" s="1"/>
  <c r="F21" i="97"/>
  <c r="M14" i="92"/>
  <c r="M14" i="152"/>
  <c r="C16" i="110"/>
  <c r="J20" i="108"/>
  <c r="J20" i="141"/>
  <c r="J25" i="97"/>
  <c r="M29" i="52"/>
  <c r="E16" i="98"/>
  <c r="AC16" i="79"/>
  <c r="AA16" i="79" s="1"/>
  <c r="E19" i="79"/>
  <c r="C25" i="110"/>
  <c r="D20" i="107"/>
  <c r="E20" i="107" s="1"/>
  <c r="F10" i="95"/>
  <c r="F30" i="47"/>
  <c r="V10" i="47"/>
  <c r="H11" i="141"/>
  <c r="H11" i="108"/>
  <c r="M29" i="56"/>
  <c r="H30" i="48"/>
  <c r="C12" i="52"/>
  <c r="C18" i="56"/>
  <c r="C13" i="53"/>
  <c r="J27" i="36"/>
  <c r="K27" i="36"/>
  <c r="C13" i="50"/>
  <c r="C12" i="55"/>
  <c r="D21" i="97"/>
  <c r="J22" i="94"/>
  <c r="F26" i="96"/>
  <c r="V26" i="48"/>
  <c r="Y26" i="48" s="1"/>
  <c r="C10" i="112"/>
  <c r="D10" i="112" s="1"/>
  <c r="C25" i="54"/>
  <c r="C28" i="107"/>
  <c r="D13" i="97"/>
  <c r="C25" i="52"/>
  <c r="C28" i="53"/>
  <c r="M29" i="51"/>
  <c r="J26" i="141"/>
  <c r="J26" i="108"/>
  <c r="C15" i="55"/>
  <c r="C21" i="55"/>
  <c r="C11" i="110"/>
  <c r="D11" i="110" s="1"/>
  <c r="V10" i="34"/>
  <c r="F30" i="34"/>
  <c r="F10" i="94"/>
  <c r="D18" i="107"/>
  <c r="T30" i="47"/>
  <c r="L10" i="95"/>
  <c r="S18" i="92"/>
  <c r="S18" i="152"/>
  <c r="C15" i="52"/>
  <c r="C21" i="84"/>
  <c r="E27" i="112"/>
  <c r="C9" i="112"/>
  <c r="F18" i="108"/>
  <c r="F18" i="141"/>
  <c r="T18" i="10"/>
  <c r="G13" i="92"/>
  <c r="G13" i="152"/>
  <c r="Z15" i="79"/>
  <c r="S12" i="98"/>
  <c r="J20" i="95"/>
  <c r="F14" i="97"/>
  <c r="V14" i="49"/>
  <c r="Y14" i="49" s="1"/>
  <c r="L27" i="108"/>
  <c r="V27" i="34"/>
  <c r="F27" i="94"/>
  <c r="C17" i="109"/>
  <c r="J26" i="97"/>
  <c r="F11" i="97"/>
  <c r="V11" i="49"/>
  <c r="Y11" i="49" s="1"/>
  <c r="H25" i="141"/>
  <c r="H25" i="108"/>
  <c r="L14" i="95"/>
  <c r="L26" i="95"/>
  <c r="F22" i="97"/>
  <c r="V22" i="49"/>
  <c r="Y22" i="49" s="1"/>
  <c r="H15" i="141"/>
  <c r="H15" i="108"/>
  <c r="L16" i="97"/>
  <c r="L27" i="97"/>
  <c r="J13" i="94"/>
  <c r="C24" i="51"/>
  <c r="H15" i="96"/>
  <c r="H17" i="94"/>
  <c r="H22" i="95"/>
  <c r="C11" i="112"/>
  <c r="T23" i="10"/>
  <c r="F23" i="108"/>
  <c r="F23" i="141"/>
  <c r="L30" i="48"/>
  <c r="F21" i="96"/>
  <c r="V21" i="48"/>
  <c r="Y21" i="48" s="1"/>
  <c r="C15" i="112"/>
  <c r="D15" i="112" s="1"/>
  <c r="L25" i="94"/>
  <c r="J10" i="94"/>
  <c r="R30" i="34"/>
  <c r="H21" i="94"/>
  <c r="C14" i="55"/>
  <c r="V11" i="34"/>
  <c r="F11" i="94"/>
  <c r="L19" i="96"/>
  <c r="J12" i="95"/>
  <c r="J13" i="97"/>
  <c r="C20" i="55"/>
  <c r="H27" i="108"/>
  <c r="H27" i="141"/>
  <c r="Q15" i="125"/>
  <c r="K22" i="36"/>
  <c r="J22" i="36"/>
  <c r="C16" i="57"/>
  <c r="K17" i="152"/>
  <c r="K21" i="152" s="1"/>
  <c r="N21" i="68"/>
  <c r="N23" i="68" s="1"/>
  <c r="K17" i="92"/>
  <c r="C12" i="53"/>
  <c r="G15" i="107"/>
  <c r="C10" i="111"/>
  <c r="D10" i="111" s="1"/>
  <c r="C25" i="50"/>
  <c r="C10" i="109"/>
  <c r="V23" i="34"/>
  <c r="F23" i="94"/>
  <c r="D23" i="107"/>
  <c r="C19" i="58"/>
  <c r="Q20" i="92"/>
  <c r="V18" i="48"/>
  <c r="Y18" i="48" s="1"/>
  <c r="F18" i="96"/>
  <c r="I27" i="109"/>
  <c r="E18" i="92"/>
  <c r="E18" i="152"/>
  <c r="AC18" i="68"/>
  <c r="AA18" i="68" s="1"/>
  <c r="J23" i="95"/>
  <c r="K27" i="43"/>
  <c r="L27" i="43"/>
  <c r="L21" i="97"/>
  <c r="L11" i="94"/>
  <c r="M27" i="110"/>
  <c r="P29" i="52"/>
  <c r="C15" i="111"/>
  <c r="C27" i="56"/>
  <c r="M27" i="111"/>
  <c r="C17" i="50"/>
  <c r="H10" i="95"/>
  <c r="P30" i="47"/>
  <c r="J18" i="95"/>
  <c r="H11" i="94"/>
  <c r="F29" i="50"/>
  <c r="C11" i="50"/>
  <c r="J11" i="95"/>
  <c r="C24" i="110"/>
  <c r="D24" i="110" s="1"/>
  <c r="P16" i="110"/>
  <c r="AC13" i="79"/>
  <c r="AA13" i="79" s="1"/>
  <c r="E13" i="98"/>
  <c r="O19" i="92"/>
  <c r="O19" i="152"/>
  <c r="D10" i="96"/>
  <c r="D30" i="48"/>
  <c r="V20" i="49"/>
  <c r="Y20" i="49" s="1"/>
  <c r="F20" i="97"/>
  <c r="T19" i="79"/>
  <c r="O16" i="98"/>
  <c r="C28" i="84"/>
  <c r="K29" i="52"/>
  <c r="K14" i="152"/>
  <c r="K14" i="92"/>
  <c r="P29" i="57"/>
  <c r="S29" i="57" s="1"/>
  <c r="K25" i="36"/>
  <c r="J25" i="36"/>
  <c r="F12" i="141"/>
  <c r="F12" i="108"/>
  <c r="T12" i="10"/>
  <c r="F18" i="95"/>
  <c r="V18" i="47"/>
  <c r="Y18" i="47" s="1"/>
  <c r="H26" i="94"/>
  <c r="V26" i="49"/>
  <c r="Y26" i="49" s="1"/>
  <c r="F26" i="97"/>
  <c r="C22" i="50"/>
  <c r="L20" i="95"/>
  <c r="K13" i="152"/>
  <c r="K13" i="92"/>
  <c r="K26" i="43"/>
  <c r="L26" i="43"/>
  <c r="S18" i="98"/>
  <c r="C25" i="107"/>
  <c r="E25" i="107" s="1"/>
  <c r="V16" i="47"/>
  <c r="Y16" i="47" s="1"/>
  <c r="F16" i="95"/>
  <c r="D21" i="94"/>
  <c r="D23" i="155"/>
  <c r="J23" i="155" s="1"/>
  <c r="C28" i="57"/>
  <c r="K19" i="58"/>
  <c r="P29" i="50"/>
  <c r="C20" i="57"/>
  <c r="L21" i="108"/>
  <c r="E23" i="45"/>
  <c r="Q14" i="98"/>
  <c r="Q15" i="98" s="1"/>
  <c r="AB12" i="98" s="1"/>
  <c r="H14" i="94"/>
  <c r="C15" i="56"/>
  <c r="C22" i="53"/>
  <c r="N16" i="68"/>
  <c r="K12" i="152"/>
  <c r="K12" i="92"/>
  <c r="G14" i="92"/>
  <c r="G14" i="152"/>
  <c r="E16" i="45"/>
  <c r="K19" i="43"/>
  <c r="L19" i="43"/>
  <c r="D19" i="155"/>
  <c r="D17" i="94"/>
  <c r="L13" i="96"/>
  <c r="C11" i="56"/>
  <c r="F29" i="56"/>
  <c r="J12" i="94"/>
  <c r="N12" i="94" s="1"/>
  <c r="C16" i="109"/>
  <c r="C28" i="51"/>
  <c r="C28" i="55"/>
  <c r="C17" i="45"/>
  <c r="J23" i="108"/>
  <c r="J23" i="141"/>
  <c r="J30" i="49"/>
  <c r="C27" i="84"/>
  <c r="K15" i="92"/>
  <c r="C15" i="110"/>
  <c r="D15" i="110" s="1"/>
  <c r="H18" i="94"/>
  <c r="K15" i="36"/>
  <c r="J15" i="36"/>
  <c r="H14" i="96"/>
  <c r="J16" i="95"/>
  <c r="V24" i="47"/>
  <c r="Y24" i="47" s="1"/>
  <c r="F24" i="95"/>
  <c r="N24" i="95" s="1"/>
  <c r="J23" i="36"/>
  <c r="K23" i="36"/>
  <c r="T16" i="10"/>
  <c r="F16" i="108"/>
  <c r="F16" i="141"/>
  <c r="I16" i="98"/>
  <c r="K19" i="79"/>
  <c r="C31" i="36"/>
  <c r="C17" i="57"/>
  <c r="R29" i="56"/>
  <c r="G17" i="98"/>
  <c r="G16" i="98"/>
  <c r="H19" i="79"/>
  <c r="C22" i="55"/>
  <c r="L15" i="97"/>
  <c r="H22" i="97"/>
  <c r="C28" i="50"/>
  <c r="F15" i="95"/>
  <c r="V15" i="47"/>
  <c r="Y15" i="47" s="1"/>
  <c r="J16" i="36"/>
  <c r="K16" i="36"/>
  <c r="C16" i="45"/>
  <c r="C17" i="107"/>
  <c r="V21" i="47"/>
  <c r="Y21" i="47" s="1"/>
  <c r="F21" i="95"/>
  <c r="H12" i="95"/>
  <c r="L26" i="97"/>
  <c r="C29" i="107"/>
  <c r="C29" i="45"/>
  <c r="C15" i="51"/>
  <c r="R29" i="54"/>
  <c r="J13" i="141"/>
  <c r="J13" i="108"/>
  <c r="J15" i="95"/>
  <c r="C26" i="111"/>
  <c r="P26" i="111" s="1"/>
  <c r="C23" i="52"/>
  <c r="C26" i="109"/>
  <c r="C20" i="109"/>
  <c r="M27" i="109"/>
  <c r="Q18" i="98"/>
  <c r="K14" i="43"/>
  <c r="L14" i="43"/>
  <c r="Q13" i="152"/>
  <c r="Q13" i="92"/>
  <c r="C11" i="51"/>
  <c r="F29" i="51"/>
  <c r="C12" i="50"/>
  <c r="C21" i="50"/>
  <c r="D16" i="155"/>
  <c r="J16" i="155" s="1"/>
  <c r="D14" i="94"/>
  <c r="L22" i="96"/>
  <c r="H15" i="95"/>
  <c r="J26" i="95"/>
  <c r="H27" i="94"/>
  <c r="D25" i="155"/>
  <c r="D23" i="94"/>
  <c r="D20" i="97"/>
  <c r="H20" i="94"/>
  <c r="Z15" i="125"/>
  <c r="O19" i="125" s="1"/>
  <c r="L18" i="96"/>
  <c r="F15" i="97"/>
  <c r="V15" i="49"/>
  <c r="Y15" i="49" s="1"/>
  <c r="T22" i="10"/>
  <c r="F22" i="108"/>
  <c r="F22" i="141"/>
  <c r="V27" i="49"/>
  <c r="Y27" i="49" s="1"/>
  <c r="F27" i="97"/>
  <c r="C14" i="111"/>
  <c r="D22" i="97"/>
  <c r="V20" i="34"/>
  <c r="F20" i="94"/>
  <c r="G30" i="107"/>
  <c r="J30" i="107" s="1"/>
  <c r="G27" i="112"/>
  <c r="D29" i="10"/>
  <c r="K18" i="36"/>
  <c r="J18" i="36"/>
  <c r="L14" i="108"/>
  <c r="X14" i="10"/>
  <c r="C12" i="54"/>
  <c r="M14" i="98"/>
  <c r="J14" i="36"/>
  <c r="K14" i="36"/>
  <c r="H20" i="108"/>
  <c r="H20" i="141"/>
  <c r="L12" i="108"/>
  <c r="C20" i="111"/>
  <c r="I30" i="45"/>
  <c r="E12" i="45"/>
  <c r="H16" i="95"/>
  <c r="J19" i="95"/>
  <c r="R30" i="47"/>
  <c r="J10" i="95"/>
  <c r="J27" i="95"/>
  <c r="C14" i="50"/>
  <c r="H25" i="96"/>
  <c r="H13" i="94"/>
  <c r="K29" i="55"/>
  <c r="G22" i="107"/>
  <c r="J22" i="96"/>
  <c r="I19" i="58"/>
  <c r="C14" i="53"/>
  <c r="J13" i="96"/>
  <c r="L16" i="95"/>
  <c r="H21" i="68"/>
  <c r="H23" i="68" s="1"/>
  <c r="G17" i="152"/>
  <c r="G21" i="152" s="1"/>
  <c r="W17" i="152" s="1"/>
  <c r="G17" i="92"/>
  <c r="D15" i="97"/>
  <c r="O19" i="58"/>
  <c r="H20" i="95"/>
  <c r="N20" i="95" s="1"/>
  <c r="Q20" i="95" s="1"/>
  <c r="G31" i="107"/>
  <c r="H15" i="125"/>
  <c r="F19" i="125" s="1"/>
  <c r="K17" i="98"/>
  <c r="F25" i="94"/>
  <c r="V25" i="34"/>
  <c r="L17" i="108"/>
  <c r="T26" i="10"/>
  <c r="F26" i="108"/>
  <c r="F26" i="141"/>
  <c r="N26" i="141" s="1"/>
  <c r="C23" i="45"/>
  <c r="L11" i="43"/>
  <c r="K11" i="43"/>
  <c r="J31" i="43"/>
  <c r="C19" i="50"/>
  <c r="C22" i="110"/>
  <c r="P22" i="110" s="1"/>
  <c r="K12" i="43"/>
  <c r="L12" i="43"/>
  <c r="Q19" i="92"/>
  <c r="Q19" i="152"/>
  <c r="C15" i="53"/>
  <c r="W29" i="10"/>
  <c r="L10" i="108"/>
  <c r="G27" i="110"/>
  <c r="C19" i="84"/>
  <c r="C26" i="53"/>
  <c r="H16" i="108"/>
  <c r="H16" i="141"/>
  <c r="D25" i="97"/>
  <c r="U18" i="34"/>
  <c r="L18" i="94"/>
  <c r="F25" i="141"/>
  <c r="N25" i="141" s="1"/>
  <c r="T25" i="10"/>
  <c r="C28" i="106"/>
  <c r="F25" i="108"/>
  <c r="F27" i="96"/>
  <c r="V27" i="48"/>
  <c r="Y27" i="48" s="1"/>
  <c r="V19" i="34"/>
  <c r="F19" i="94"/>
  <c r="C15" i="107"/>
  <c r="H13" i="96"/>
  <c r="Q29" i="10"/>
  <c r="J10" i="141"/>
  <c r="N10" i="141" s="1"/>
  <c r="J10" i="108"/>
  <c r="J19" i="96"/>
  <c r="E19" i="45"/>
  <c r="H24" i="97"/>
  <c r="C22" i="57"/>
  <c r="J27" i="96"/>
  <c r="C21" i="111"/>
  <c r="E17" i="152"/>
  <c r="AC17" i="68"/>
  <c r="E17" i="92"/>
  <c r="E21" i="68"/>
  <c r="L16" i="96"/>
  <c r="E27" i="45"/>
  <c r="C23" i="109"/>
  <c r="E18" i="98"/>
  <c r="AC18" i="79"/>
  <c r="D18" i="94"/>
  <c r="D20" i="155"/>
  <c r="J20" i="155" s="1"/>
  <c r="L13" i="94"/>
  <c r="G13" i="98"/>
  <c r="H15" i="94"/>
  <c r="L24" i="94"/>
  <c r="O27" i="110"/>
  <c r="I13" i="98"/>
  <c r="J13" i="36"/>
  <c r="K13" i="36"/>
  <c r="C25" i="57"/>
  <c r="P29" i="54"/>
  <c r="C20" i="45"/>
  <c r="D24" i="95"/>
  <c r="L17" i="94"/>
  <c r="N17" i="94" s="1"/>
  <c r="D19" i="96"/>
  <c r="C23" i="54"/>
  <c r="L23" i="96"/>
  <c r="F21" i="141"/>
  <c r="T21" i="10"/>
  <c r="F21" i="108"/>
  <c r="L17" i="97"/>
  <c r="J16" i="97"/>
  <c r="J30" i="34"/>
  <c r="D24" i="107"/>
  <c r="I31" i="36"/>
  <c r="K11" i="36"/>
  <c r="J11" i="36"/>
  <c r="D10" i="94"/>
  <c r="D12" i="155"/>
  <c r="F12" i="155" s="1"/>
  <c r="D30" i="34"/>
  <c r="H10" i="96"/>
  <c r="P30" i="48"/>
  <c r="H17" i="97"/>
  <c r="D21" i="107"/>
  <c r="C30" i="107"/>
  <c r="E30" i="107" s="1"/>
  <c r="H27" i="97"/>
  <c r="F23" i="96"/>
  <c r="V23" i="48"/>
  <c r="Y23" i="48" s="1"/>
  <c r="C9" i="109"/>
  <c r="E27" i="109"/>
  <c r="J12" i="96"/>
  <c r="D12" i="97"/>
  <c r="F22" i="94"/>
  <c r="N22" i="94" s="1"/>
  <c r="V22" i="34"/>
  <c r="H18" i="97"/>
  <c r="D19" i="107"/>
  <c r="C9" i="111"/>
  <c r="E27" i="111"/>
  <c r="E25" i="45"/>
  <c r="D31" i="107"/>
  <c r="L16" i="108"/>
  <c r="P29" i="51"/>
  <c r="E27" i="110"/>
  <c r="C9" i="110"/>
  <c r="I17" i="98"/>
  <c r="F20" i="96"/>
  <c r="V20" i="48"/>
  <c r="Y20" i="48" s="1"/>
  <c r="H22" i="96"/>
  <c r="L15" i="108"/>
  <c r="K16" i="43"/>
  <c r="L16" i="43"/>
  <c r="K29" i="53"/>
  <c r="R19" i="58"/>
  <c r="J30" i="48"/>
  <c r="D10" i="95"/>
  <c r="D30" i="47"/>
  <c r="C21" i="109"/>
  <c r="D14" i="107"/>
  <c r="J14" i="107" s="1"/>
  <c r="H14" i="107" s="1"/>
  <c r="H31" i="106"/>
  <c r="J15" i="97"/>
  <c r="L13" i="108"/>
  <c r="M29" i="55"/>
  <c r="N29" i="55" s="1"/>
  <c r="L25" i="43"/>
  <c r="K25" i="43"/>
  <c r="H25" i="94"/>
  <c r="K29" i="50"/>
  <c r="N29" i="50" s="1"/>
  <c r="G27" i="111"/>
  <c r="K18" i="98"/>
  <c r="J25" i="95"/>
  <c r="H29" i="50"/>
  <c r="D17" i="107"/>
  <c r="C13" i="57"/>
  <c r="R29" i="53"/>
  <c r="S29" i="53" s="1"/>
  <c r="K22" i="43"/>
  <c r="L22" i="43"/>
  <c r="C23" i="111"/>
  <c r="P23" i="111" s="1"/>
  <c r="F12" i="96"/>
  <c r="V12" i="48"/>
  <c r="Y12" i="48" s="1"/>
  <c r="H14" i="108"/>
  <c r="N14" i="108" s="1"/>
  <c r="M14" i="108" s="1"/>
  <c r="H14" i="141"/>
  <c r="O20" i="92"/>
  <c r="E15" i="125"/>
  <c r="AC12" i="125"/>
  <c r="H24" i="94"/>
  <c r="D23" i="95"/>
  <c r="D15" i="107"/>
  <c r="J15" i="107" s="1"/>
  <c r="C24" i="55"/>
  <c r="J23" i="94"/>
  <c r="N23" i="94" s="1"/>
  <c r="Q23" i="94" s="1"/>
  <c r="C16" i="52"/>
  <c r="C25" i="55"/>
  <c r="J22" i="108"/>
  <c r="J22" i="141"/>
  <c r="D13" i="96"/>
  <c r="F17" i="108"/>
  <c r="N17" i="108" s="1"/>
  <c r="I17" i="108" s="1"/>
  <c r="T17" i="10"/>
  <c r="F17" i="141"/>
  <c r="G19" i="107"/>
  <c r="E22" i="45"/>
  <c r="E14" i="45"/>
  <c r="C17" i="111"/>
  <c r="D17" i="111" s="1"/>
  <c r="C17" i="55"/>
  <c r="C15" i="109"/>
  <c r="T21" i="68"/>
  <c r="T23" i="68" s="1"/>
  <c r="O17" i="152"/>
  <c r="O17" i="92"/>
  <c r="G17" i="107"/>
  <c r="D22" i="155"/>
  <c r="F22" i="155" s="1"/>
  <c r="G22" i="155" s="1"/>
  <c r="D20" i="94"/>
  <c r="E13" i="45"/>
  <c r="M18" i="152"/>
  <c r="M21" i="152" s="1"/>
  <c r="Z18" i="152" s="1"/>
  <c r="M18" i="92"/>
  <c r="L14" i="96"/>
  <c r="C20" i="54"/>
  <c r="G21" i="107"/>
  <c r="J21" i="107" s="1"/>
  <c r="G18" i="107"/>
  <c r="I17" i="84"/>
  <c r="C11" i="111"/>
  <c r="G24" i="107"/>
  <c r="C14" i="110"/>
  <c r="D14" i="110" s="1"/>
  <c r="Q15" i="79"/>
  <c r="M12" i="98"/>
  <c r="M15" i="98" s="1"/>
  <c r="Z14" i="98" s="1"/>
  <c r="C20" i="112"/>
  <c r="D20" i="112" s="1"/>
  <c r="M16" i="98"/>
  <c r="Q19" i="79"/>
  <c r="H21" i="96"/>
  <c r="K29" i="54"/>
  <c r="S19" i="92"/>
  <c r="S19" i="152"/>
  <c r="C26" i="52"/>
  <c r="O14" i="98"/>
  <c r="L27" i="95"/>
  <c r="C28" i="52"/>
  <c r="D16" i="97"/>
  <c r="C10" i="110"/>
  <c r="C16" i="56"/>
  <c r="H19" i="94"/>
  <c r="F29" i="53"/>
  <c r="C11" i="53"/>
  <c r="C24" i="57"/>
  <c r="H12" i="96"/>
  <c r="H23" i="108"/>
  <c r="H23" i="141"/>
  <c r="C22" i="52"/>
  <c r="C18" i="53"/>
  <c r="J20" i="96"/>
  <c r="N20" i="96" s="1"/>
  <c r="E14" i="98"/>
  <c r="AC14" i="79"/>
  <c r="C18" i="50"/>
  <c r="J16" i="94"/>
  <c r="M17" i="98"/>
  <c r="H21" i="97"/>
  <c r="C26" i="106"/>
  <c r="C14" i="56"/>
  <c r="L17" i="43"/>
  <c r="K17" i="43"/>
  <c r="C22" i="109"/>
  <c r="L30" i="47"/>
  <c r="L19" i="95"/>
  <c r="C21" i="107"/>
  <c r="E21" i="107" s="1"/>
  <c r="C20" i="50"/>
  <c r="C24" i="107"/>
  <c r="F25" i="96"/>
  <c r="V25" i="48"/>
  <c r="Y25" i="48" s="1"/>
  <c r="C17" i="106"/>
  <c r="D25" i="109"/>
  <c r="C24" i="50"/>
  <c r="L26" i="108"/>
  <c r="C23" i="84"/>
  <c r="I14" i="98"/>
  <c r="P19" i="58"/>
  <c r="H15" i="97"/>
  <c r="L18" i="95"/>
  <c r="F16" i="96"/>
  <c r="V16" i="48"/>
  <c r="Y16" i="48" s="1"/>
  <c r="L10" i="97"/>
  <c r="T30" i="49"/>
  <c r="C19" i="111"/>
  <c r="D19" i="111" s="1"/>
  <c r="E20" i="92"/>
  <c r="AC20" i="68"/>
  <c r="C22" i="111"/>
  <c r="D22" i="111" s="1"/>
  <c r="C27" i="54"/>
  <c r="J18" i="97"/>
  <c r="M29" i="53"/>
  <c r="C26" i="56"/>
  <c r="C21" i="53"/>
  <c r="D22" i="95"/>
  <c r="R29" i="50"/>
  <c r="S29" i="50" s="1"/>
  <c r="C25" i="53"/>
  <c r="G27" i="107"/>
  <c r="J27" i="107" s="1"/>
  <c r="K27" i="107" s="1"/>
  <c r="J30" i="47"/>
  <c r="L25" i="108"/>
  <c r="E28" i="45"/>
  <c r="M17" i="152"/>
  <c r="M17" i="92"/>
  <c r="Q21" i="68"/>
  <c r="Q23" i="68" s="1"/>
  <c r="C26" i="54"/>
  <c r="E12" i="92"/>
  <c r="AC12" i="68"/>
  <c r="E12" i="152"/>
  <c r="E16" i="68"/>
  <c r="L13" i="95"/>
  <c r="H16" i="96"/>
  <c r="Q16" i="98"/>
  <c r="W19" i="79"/>
  <c r="C17" i="52"/>
  <c r="I12" i="98"/>
  <c r="K15" i="79"/>
  <c r="C28" i="54"/>
  <c r="H13" i="95"/>
  <c r="E15" i="45"/>
  <c r="P29" i="56"/>
  <c r="H16" i="97"/>
  <c r="C20" i="52"/>
  <c r="C12" i="45"/>
  <c r="G30" i="45"/>
  <c r="J27" i="141"/>
  <c r="J27" i="108"/>
  <c r="C19" i="54"/>
  <c r="C27" i="55"/>
  <c r="H29" i="51"/>
  <c r="C16" i="112"/>
  <c r="G27" i="109"/>
  <c r="V24" i="34"/>
  <c r="F24" i="94"/>
  <c r="J15" i="108"/>
  <c r="J15" i="141"/>
  <c r="N15" i="141" s="1"/>
  <c r="D31" i="43"/>
  <c r="H30" i="34"/>
  <c r="C24" i="53"/>
  <c r="C27" i="45"/>
  <c r="C22" i="56"/>
  <c r="L27" i="94"/>
  <c r="D17" i="96"/>
  <c r="O14" i="152"/>
  <c r="O14" i="92"/>
  <c r="O16" i="92" s="1"/>
  <c r="AA15" i="92" s="1"/>
  <c r="H14" i="97"/>
  <c r="Q12" i="92"/>
  <c r="W16" i="68"/>
  <c r="W23" i="68" s="1"/>
  <c r="Q12" i="152"/>
  <c r="V23" i="49"/>
  <c r="Y23" i="49" s="1"/>
  <c r="F23" i="97"/>
  <c r="D20" i="96"/>
  <c r="J11" i="141"/>
  <c r="J11" i="108"/>
  <c r="D24" i="96"/>
  <c r="C12" i="56"/>
  <c r="H29" i="53"/>
  <c r="V25" i="49"/>
  <c r="Y25" i="49" s="1"/>
  <c r="F25" i="97"/>
  <c r="C25" i="84"/>
  <c r="C20" i="106"/>
  <c r="E15" i="92"/>
  <c r="AC15" i="68"/>
  <c r="O17" i="98"/>
  <c r="O19" i="98" s="1"/>
  <c r="AA18" i="98" s="1"/>
  <c r="F12" i="97"/>
  <c r="V12" i="49"/>
  <c r="Y12" i="49" s="1"/>
  <c r="H11" i="96"/>
  <c r="L16" i="94"/>
  <c r="N16" i="94" s="1"/>
  <c r="U16" i="34"/>
  <c r="M13" i="152"/>
  <c r="M16" i="152" s="1"/>
  <c r="M13" i="92"/>
  <c r="J20" i="36"/>
  <c r="K20" i="36"/>
  <c r="J15" i="96"/>
  <c r="C21" i="54"/>
  <c r="C21" i="52"/>
  <c r="T27" i="10"/>
  <c r="F27" i="141"/>
  <c r="F27" i="108"/>
  <c r="J25" i="96"/>
  <c r="C19" i="106"/>
  <c r="N30" i="49"/>
  <c r="F22" i="95"/>
  <c r="V22" i="47"/>
  <c r="Y22" i="47" s="1"/>
  <c r="C26" i="50"/>
  <c r="R29" i="52"/>
  <c r="L12" i="95"/>
  <c r="H23" i="95"/>
  <c r="F11" i="141"/>
  <c r="R11" i="10"/>
  <c r="F11" i="108"/>
  <c r="T11" i="10"/>
  <c r="L12" i="96"/>
  <c r="L11" i="95"/>
  <c r="C17" i="53"/>
  <c r="C18" i="45"/>
  <c r="F22" i="96"/>
  <c r="V22" i="48"/>
  <c r="Y22" i="48" s="1"/>
  <c r="I15" i="92"/>
  <c r="L30" i="34"/>
  <c r="J21" i="97"/>
  <c r="D13" i="95"/>
  <c r="V11" i="47"/>
  <c r="Y11" i="47" s="1"/>
  <c r="F11" i="95"/>
  <c r="X18" i="10"/>
  <c r="L18" i="108"/>
  <c r="C13" i="54"/>
  <c r="J16" i="96"/>
  <c r="L13" i="97"/>
  <c r="C20" i="53"/>
  <c r="C21" i="106"/>
  <c r="C23" i="53"/>
  <c r="J27" i="97"/>
  <c r="L25" i="96"/>
  <c r="P12" i="112"/>
  <c r="D24" i="94"/>
  <c r="D26" i="155"/>
  <c r="K12" i="98"/>
  <c r="K15" i="98" s="1"/>
  <c r="N15" i="79"/>
  <c r="N21" i="79" s="1"/>
  <c r="H19" i="95"/>
  <c r="H25" i="97"/>
  <c r="F25" i="95"/>
  <c r="V25" i="47"/>
  <c r="Y25" i="47" s="1"/>
  <c r="F19" i="97"/>
  <c r="N19" i="97" s="1"/>
  <c r="V19" i="49"/>
  <c r="Y19" i="49" s="1"/>
  <c r="D25" i="96"/>
  <c r="D21" i="96"/>
  <c r="C14" i="107"/>
  <c r="J23" i="96"/>
  <c r="C18" i="55"/>
  <c r="J11" i="97"/>
  <c r="P21" i="112"/>
  <c r="F19" i="108"/>
  <c r="T19" i="10"/>
  <c r="F19" i="141"/>
  <c r="R30" i="49"/>
  <c r="J10" i="97"/>
  <c r="F20" i="141"/>
  <c r="N20" i="141" s="1"/>
  <c r="G20" i="141" s="1"/>
  <c r="T20" i="10"/>
  <c r="F20" i="108"/>
  <c r="K28" i="36"/>
  <c r="J28" i="36"/>
  <c r="P20" i="110"/>
  <c r="M15" i="92"/>
  <c r="I26" i="106"/>
  <c r="L31" i="43"/>
  <c r="K31" i="43"/>
  <c r="X26" i="10"/>
  <c r="Y25" i="34"/>
  <c r="F16" i="155"/>
  <c r="G16" i="155" s="1"/>
  <c r="I25" i="84"/>
  <c r="Y19" i="34"/>
  <c r="P17" i="112"/>
  <c r="D12" i="112"/>
  <c r="R25" i="10"/>
  <c r="R20" i="10"/>
  <c r="C23" i="106"/>
  <c r="P16" i="111"/>
  <c r="F21" i="155"/>
  <c r="G21" i="155" s="1"/>
  <c r="I19" i="106"/>
  <c r="F25" i="155"/>
  <c r="G25" i="155" s="1"/>
  <c r="J25" i="155"/>
  <c r="D22" i="110"/>
  <c r="C22" i="106"/>
  <c r="R19" i="10"/>
  <c r="D23" i="109"/>
  <c r="P23" i="109"/>
  <c r="P11" i="109"/>
  <c r="AA13" i="68"/>
  <c r="E21" i="92"/>
  <c r="X11" i="10"/>
  <c r="I19" i="125"/>
  <c r="P19" i="110"/>
  <c r="N21" i="108"/>
  <c r="G21" i="108" s="1"/>
  <c r="I26" i="141"/>
  <c r="E21" i="79"/>
  <c r="D18" i="112"/>
  <c r="P18" i="112"/>
  <c r="C25" i="106"/>
  <c r="X22" i="10"/>
  <c r="D13" i="110"/>
  <c r="P13" i="110"/>
  <c r="C14" i="106"/>
  <c r="I15" i="84"/>
  <c r="Y26" i="34"/>
  <c r="U26" i="34"/>
  <c r="X19" i="10"/>
  <c r="X20" i="10"/>
  <c r="I29" i="52"/>
  <c r="Y23" i="34"/>
  <c r="F27" i="155"/>
  <c r="G27" i="155" s="1"/>
  <c r="J27" i="155"/>
  <c r="P22" i="112"/>
  <c r="D11" i="112"/>
  <c r="G16" i="92"/>
  <c r="Y16" i="34"/>
  <c r="J17" i="155"/>
  <c r="F17" i="155"/>
  <c r="G17" i="155" s="1"/>
  <c r="J17" i="107"/>
  <c r="Y15" i="34"/>
  <c r="N29" i="51"/>
  <c r="E14" i="107"/>
  <c r="P12" i="111"/>
  <c r="N29" i="56"/>
  <c r="F14" i="155"/>
  <c r="G14" i="155" s="1"/>
  <c r="J14" i="155"/>
  <c r="P12" i="109"/>
  <c r="Y12" i="34"/>
  <c r="N12" i="108"/>
  <c r="K12" i="108" s="1"/>
  <c r="Y10" i="48"/>
  <c r="P16" i="109"/>
  <c r="K19" i="125"/>
  <c r="N29" i="57"/>
  <c r="U11" i="34"/>
  <c r="Y11" i="34"/>
  <c r="N17" i="96"/>
  <c r="G16" i="152"/>
  <c r="Y27" i="34"/>
  <c r="I17" i="106"/>
  <c r="D23" i="112"/>
  <c r="R16" i="10"/>
  <c r="E27" i="107"/>
  <c r="H19" i="125"/>
  <c r="P14" i="110"/>
  <c r="T21" i="79"/>
  <c r="J29" i="107"/>
  <c r="K29" i="107" s="1"/>
  <c r="N22" i="97"/>
  <c r="G22" i="97" s="1"/>
  <c r="E19" i="125"/>
  <c r="Z21" i="79"/>
  <c r="U23" i="34"/>
  <c r="N18" i="141"/>
  <c r="K18" i="141" s="1"/>
  <c r="J18" i="107"/>
  <c r="AA13" i="125"/>
  <c r="U13" i="10"/>
  <c r="X16" i="10"/>
  <c r="J25" i="107"/>
  <c r="E19" i="107"/>
  <c r="J19" i="107"/>
  <c r="K19" i="107" s="1"/>
  <c r="P15" i="110"/>
  <c r="E19" i="98"/>
  <c r="K31" i="36"/>
  <c r="J31" i="36"/>
  <c r="F19" i="155"/>
  <c r="G19" i="155" s="1"/>
  <c r="J19" i="155"/>
  <c r="H27" i="107"/>
  <c r="N16" i="95"/>
  <c r="J23" i="107"/>
  <c r="U23" i="10"/>
  <c r="F15" i="155"/>
  <c r="G15" i="155" s="1"/>
  <c r="Y10" i="49"/>
  <c r="O15" i="98"/>
  <c r="P25" i="112"/>
  <c r="I29" i="50"/>
  <c r="N26" i="95"/>
  <c r="Q26" i="95" s="1"/>
  <c r="N13" i="108"/>
  <c r="M13" i="108" s="1"/>
  <c r="P10" i="112"/>
  <c r="P10" i="109"/>
  <c r="Y10" i="47"/>
  <c r="E16" i="107"/>
  <c r="J16" i="107"/>
  <c r="P14" i="109"/>
  <c r="J12" i="155"/>
  <c r="S24" i="101"/>
  <c r="Y14" i="101"/>
  <c r="V24" i="101"/>
  <c r="Y26" i="100"/>
  <c r="V15" i="101"/>
  <c r="Y24" i="101"/>
  <c r="S19" i="101"/>
  <c r="S26" i="101"/>
  <c r="Y12" i="101"/>
  <c r="S15" i="101"/>
  <c r="V18" i="101"/>
  <c r="S22" i="101"/>
  <c r="V28" i="101"/>
  <c r="S14" i="101"/>
  <c r="S20" i="101"/>
  <c r="Y25" i="101"/>
  <c r="S17" i="101"/>
  <c r="V25" i="101"/>
  <c r="V16" i="101"/>
  <c r="Y23" i="101"/>
  <c r="S13" i="101"/>
  <c r="Y18" i="101"/>
  <c r="V20" i="101"/>
  <c r="V25" i="100"/>
  <c r="S27" i="101"/>
  <c r="S18" i="101"/>
  <c r="S21" i="101"/>
  <c r="V22" i="101"/>
  <c r="Y14" i="4"/>
  <c r="V16" i="100"/>
  <c r="S21" i="100"/>
  <c r="V22" i="4"/>
  <c r="V26" i="100"/>
  <c r="Y14" i="100"/>
  <c r="V14" i="100"/>
  <c r="V19" i="100"/>
  <c r="S26" i="4"/>
  <c r="S12" i="4"/>
  <c r="V18" i="100"/>
  <c r="Y20" i="100"/>
  <c r="S13" i="4"/>
  <c r="Y17" i="4"/>
  <c r="S26" i="100"/>
  <c r="V23" i="100"/>
  <c r="V21" i="100"/>
  <c r="Y17" i="100"/>
  <c r="Y27" i="100"/>
  <c r="Y18" i="4"/>
  <c r="Y12" i="4"/>
  <c r="V20" i="4"/>
  <c r="S11" i="4"/>
  <c r="Y26" i="4"/>
  <c r="Y28" i="4"/>
  <c r="Y24" i="4"/>
  <c r="V26" i="4"/>
  <c r="Y15" i="100"/>
  <c r="S17" i="100"/>
  <c r="S14" i="4"/>
  <c r="V11" i="4"/>
  <c r="S24" i="4"/>
  <c r="S27" i="4"/>
  <c r="Y15" i="4"/>
  <c r="V28" i="4"/>
  <c r="Y23" i="4"/>
  <c r="Y26" i="101"/>
  <c r="S11" i="101"/>
  <c r="Y21" i="100"/>
  <c r="Y16" i="101"/>
  <c r="V17" i="101"/>
  <c r="V11" i="101"/>
  <c r="Y22" i="101"/>
  <c r="Y19" i="101"/>
  <c r="Y20" i="101"/>
  <c r="S14" i="100"/>
  <c r="V27" i="101"/>
  <c r="S12" i="101"/>
  <c r="V28" i="100"/>
  <c r="Y13" i="100"/>
  <c r="V12" i="4"/>
  <c r="Y11" i="100"/>
  <c r="Y19" i="100"/>
  <c r="S28" i="100"/>
  <c r="S19" i="4"/>
  <c r="V13" i="4"/>
  <c r="S28" i="4"/>
  <c r="S15" i="4"/>
  <c r="S23" i="4"/>
  <c r="V17" i="4"/>
  <c r="V14" i="101"/>
  <c r="S24" i="100"/>
  <c r="S25" i="100"/>
  <c r="S20" i="100"/>
  <c r="Y16" i="100"/>
  <c r="V27" i="4"/>
  <c r="S13" i="100"/>
  <c r="Y12" i="100"/>
  <c r="Y11" i="4"/>
  <c r="S19" i="100"/>
  <c r="Y24" i="100"/>
  <c r="S21" i="4"/>
  <c r="V24" i="4"/>
  <c r="V16" i="4"/>
  <c r="Y21" i="101"/>
  <c r="Y15" i="101"/>
  <c r="V24" i="100"/>
  <c r="Y11" i="101"/>
  <c r="Y28" i="101"/>
  <c r="V19" i="101"/>
  <c r="V26" i="101"/>
  <c r="V13" i="101"/>
  <c r="Y27" i="101"/>
  <c r="V12" i="101"/>
  <c r="V13" i="100"/>
  <c r="V23" i="101"/>
  <c r="S25" i="101"/>
  <c r="S16" i="101"/>
  <c r="Y17" i="101"/>
  <c r="V15" i="100"/>
  <c r="S17" i="4"/>
  <c r="V11" i="100"/>
  <c r="S25" i="4"/>
  <c r="Y22" i="4"/>
  <c r="V17" i="100"/>
  <c r="V23" i="4"/>
  <c r="V20" i="100"/>
  <c r="Y27" i="4"/>
  <c r="V21" i="4"/>
  <c r="S18" i="100"/>
  <c r="S22" i="100"/>
  <c r="Y21" i="4"/>
  <c r="V25" i="4"/>
  <c r="V12" i="100"/>
  <c r="V21" i="101"/>
  <c r="Y13" i="101"/>
  <c r="S23" i="101"/>
  <c r="Y28" i="100"/>
  <c r="S20" i="4"/>
  <c r="Y23" i="100"/>
  <c r="V15" i="4"/>
  <c r="S11" i="100"/>
  <c r="Y18" i="100"/>
  <c r="V14" i="4"/>
  <c r="S27" i="100"/>
  <c r="S15" i="100"/>
  <c r="V22" i="100"/>
  <c r="Y20" i="4"/>
  <c r="S18" i="4"/>
  <c r="V18" i="4"/>
  <c r="S28" i="101"/>
  <c r="S16" i="100"/>
  <c r="S12" i="100"/>
  <c r="V27" i="100"/>
  <c r="Y25" i="100"/>
  <c r="Y25" i="4"/>
  <c r="S22" i="4"/>
  <c r="Y13" i="4"/>
  <c r="Y22" i="100"/>
  <c r="S23" i="100"/>
  <c r="S16" i="4"/>
  <c r="Y19" i="4"/>
  <c r="V19" i="4"/>
  <c r="Y16" i="4"/>
  <c r="P14" i="103" l="1"/>
  <c r="Q14" i="103" s="1"/>
  <c r="Z16" i="4"/>
  <c r="W19" i="4"/>
  <c r="Z19" i="4"/>
  <c r="T16" i="4"/>
  <c r="P16" i="4"/>
  <c r="Q16" i="4" s="1"/>
  <c r="P23" i="100"/>
  <c r="Q23" i="100" s="1"/>
  <c r="T23" i="100"/>
  <c r="Z22" i="100"/>
  <c r="Z13" i="4"/>
  <c r="P22" i="4"/>
  <c r="Q22" i="4" s="1"/>
  <c r="T22" i="4"/>
  <c r="Z25" i="4"/>
  <c r="Z25" i="100"/>
  <c r="W27" i="100"/>
  <c r="P12" i="100"/>
  <c r="Q12" i="100" s="1"/>
  <c r="T12" i="100"/>
  <c r="T16" i="100"/>
  <c r="P16" i="100"/>
  <c r="Q16" i="100" s="1"/>
  <c r="T28" i="101"/>
  <c r="P28" i="101"/>
  <c r="Q28" i="101" s="1"/>
  <c r="W18" i="4"/>
  <c r="P18" i="4"/>
  <c r="Q18" i="4" s="1"/>
  <c r="T18" i="4"/>
  <c r="Z20" i="4"/>
  <c r="W22" i="100"/>
  <c r="P15" i="100"/>
  <c r="Q15" i="100" s="1"/>
  <c r="T15" i="100"/>
  <c r="T27" i="100"/>
  <c r="P27" i="100"/>
  <c r="Q27" i="100" s="1"/>
  <c r="W14" i="4"/>
  <c r="Z18" i="100"/>
  <c r="T11" i="100"/>
  <c r="S30" i="100"/>
  <c r="T30" i="100" s="1"/>
  <c r="P11" i="100"/>
  <c r="Q11" i="100" s="1"/>
  <c r="W15" i="4"/>
  <c r="Z23" i="100"/>
  <c r="T20" i="4"/>
  <c r="P20" i="4"/>
  <c r="Q20" i="4" s="1"/>
  <c r="Z28" i="100"/>
  <c r="P23" i="101"/>
  <c r="Q23" i="101" s="1"/>
  <c r="T23" i="101"/>
  <c r="Z13" i="101"/>
  <c r="W21" i="101"/>
  <c r="W12" i="100"/>
  <c r="W25" i="4"/>
  <c r="Z21" i="4"/>
  <c r="P22" i="100"/>
  <c r="Q22" i="100" s="1"/>
  <c r="T22" i="100"/>
  <c r="P18" i="100"/>
  <c r="Q18" i="100" s="1"/>
  <c r="T18" i="100"/>
  <c r="W21" i="4"/>
  <c r="Z27" i="4"/>
  <c r="W20" i="100"/>
  <c r="W23" i="4"/>
  <c r="W17" i="100"/>
  <c r="Z22" i="4"/>
  <c r="P25" i="4"/>
  <c r="Q25" i="4" s="1"/>
  <c r="T25" i="4"/>
  <c r="V30" i="100"/>
  <c r="W30" i="100" s="1"/>
  <c r="W11" i="100"/>
  <c r="P17" i="4"/>
  <c r="Q17" i="4" s="1"/>
  <c r="T17" i="4"/>
  <c r="W15" i="100"/>
  <c r="Z17" i="101"/>
  <c r="T16" i="101"/>
  <c r="P16" i="101"/>
  <c r="Q16" i="101" s="1"/>
  <c r="T25" i="101"/>
  <c r="P25" i="101"/>
  <c r="Q25" i="101" s="1"/>
  <c r="W23" i="101"/>
  <c r="W13" i="100"/>
  <c r="W12" i="101"/>
  <c r="Z27" i="101"/>
  <c r="W13" i="101"/>
  <c r="W26" i="101"/>
  <c r="W19" i="101"/>
  <c r="Z28" i="101"/>
  <c r="Z11" i="101"/>
  <c r="Y30" i="101"/>
  <c r="Z30" i="101" s="1"/>
  <c r="W24" i="100"/>
  <c r="Z15" i="101"/>
  <c r="Z21" i="101"/>
  <c r="W16" i="4"/>
  <c r="W24" i="4"/>
  <c r="P21" i="4"/>
  <c r="Q21" i="4" s="1"/>
  <c r="T21" i="4"/>
  <c r="Z24" i="100"/>
  <c r="T19" i="100"/>
  <c r="P19" i="100"/>
  <c r="Q19" i="100" s="1"/>
  <c r="Z11" i="4"/>
  <c r="Y30" i="4"/>
  <c r="Z30" i="4" s="1"/>
  <c r="Z12" i="100"/>
  <c r="P13" i="100"/>
  <c r="Q13" i="100" s="1"/>
  <c r="T13" i="100"/>
  <c r="W27" i="4"/>
  <c r="Z16" i="100"/>
  <c r="P20" i="100"/>
  <c r="Q20" i="100" s="1"/>
  <c r="T20" i="100"/>
  <c r="T25" i="100"/>
  <c r="P25" i="100"/>
  <c r="Q25" i="100" s="1"/>
  <c r="P24" i="100"/>
  <c r="Q24" i="100" s="1"/>
  <c r="T24" i="100"/>
  <c r="W14" i="101"/>
  <c r="W17" i="4"/>
  <c r="P23" i="4"/>
  <c r="Q23" i="4" s="1"/>
  <c r="T23" i="4"/>
  <c r="P15" i="4"/>
  <c r="Q15" i="4" s="1"/>
  <c r="T15" i="4"/>
  <c r="P28" i="4"/>
  <c r="Q28" i="4" s="1"/>
  <c r="T28" i="4"/>
  <c r="W13" i="4"/>
  <c r="T19" i="4"/>
  <c r="P19" i="4"/>
  <c r="Q19" i="4" s="1"/>
  <c r="P28" i="100"/>
  <c r="Q28" i="100" s="1"/>
  <c r="T28" i="100"/>
  <c r="Z19" i="100"/>
  <c r="Y30" i="100"/>
  <c r="Z30" i="100" s="1"/>
  <c r="Z11" i="100"/>
  <c r="W12" i="4"/>
  <c r="Z13" i="100"/>
  <c r="W28" i="100"/>
  <c r="T12" i="101"/>
  <c r="P12" i="101"/>
  <c r="Q12" i="101" s="1"/>
  <c r="W27" i="101"/>
  <c r="T14" i="100"/>
  <c r="P14" i="100"/>
  <c r="Q14" i="100" s="1"/>
  <c r="Z20" i="101"/>
  <c r="Z19" i="101"/>
  <c r="Z22" i="101"/>
  <c r="W11" i="101"/>
  <c r="V30" i="101"/>
  <c r="W30" i="101" s="1"/>
  <c r="W17" i="101"/>
  <c r="Z16" i="101"/>
  <c r="Z21" i="100"/>
  <c r="T11" i="101"/>
  <c r="S30" i="101"/>
  <c r="T30" i="101" s="1"/>
  <c r="P11" i="101"/>
  <c r="Q11" i="101" s="1"/>
  <c r="Z26" i="101"/>
  <c r="Z23" i="4"/>
  <c r="W28" i="4"/>
  <c r="Z15" i="4"/>
  <c r="P27" i="4"/>
  <c r="Q27" i="4" s="1"/>
  <c r="T27" i="4"/>
  <c r="T24" i="4"/>
  <c r="P24" i="4"/>
  <c r="Q24" i="4" s="1"/>
  <c r="V30" i="4"/>
  <c r="W30" i="4" s="1"/>
  <c r="W11" i="4"/>
  <c r="P14" i="4"/>
  <c r="Q14" i="4" s="1"/>
  <c r="T14" i="4"/>
  <c r="P17" i="100"/>
  <c r="Q17" i="100" s="1"/>
  <c r="T17" i="100"/>
  <c r="Z15" i="100"/>
  <c r="W26" i="4"/>
  <c r="Z24" i="4"/>
  <c r="Z28" i="4"/>
  <c r="Z26" i="4"/>
  <c r="S30" i="4"/>
  <c r="T30" i="4" s="1"/>
  <c r="P11" i="4"/>
  <c r="Q11" i="4" s="1"/>
  <c r="T11" i="4"/>
  <c r="W20" i="4"/>
  <c r="Z12" i="4"/>
  <c r="Z18" i="4"/>
  <c r="Z27" i="100"/>
  <c r="Z17" i="100"/>
  <c r="W21" i="100"/>
  <c r="W23" i="100"/>
  <c r="T26" i="100"/>
  <c r="P26" i="100"/>
  <c r="Q26" i="100" s="1"/>
  <c r="Z17" i="4"/>
  <c r="T13" i="4"/>
  <c r="P13" i="4"/>
  <c r="Q13" i="4" s="1"/>
  <c r="Z20" i="100"/>
  <c r="W18" i="100"/>
  <c r="P12" i="4"/>
  <c r="Q12" i="4" s="1"/>
  <c r="T12" i="4"/>
  <c r="T26" i="4"/>
  <c r="P26" i="4"/>
  <c r="Q26" i="4" s="1"/>
  <c r="W19" i="100"/>
  <c r="W14" i="100"/>
  <c r="Z14" i="100"/>
  <c r="W26" i="100"/>
  <c r="W22" i="4"/>
  <c r="T21" i="100"/>
  <c r="P21" i="100"/>
  <c r="Q21" i="100" s="1"/>
  <c r="W16" i="100"/>
  <c r="Z14" i="4"/>
  <c r="W22" i="101"/>
  <c r="T21" i="101"/>
  <c r="P21" i="101"/>
  <c r="Q21" i="101" s="1"/>
  <c r="P18" i="101"/>
  <c r="Q18" i="101" s="1"/>
  <c r="T18" i="101"/>
  <c r="T27" i="101"/>
  <c r="P27" i="101"/>
  <c r="Q27" i="101" s="1"/>
  <c r="W25" i="100"/>
  <c r="W20" i="101"/>
  <c r="Z18" i="101"/>
  <c r="T13" i="101"/>
  <c r="P13" i="101"/>
  <c r="Q13" i="101" s="1"/>
  <c r="Z23" i="101"/>
  <c r="W16" i="101"/>
  <c r="W25" i="101"/>
  <c r="P17" i="101"/>
  <c r="Q17" i="101" s="1"/>
  <c r="T17" i="101"/>
  <c r="Z25" i="101"/>
  <c r="T20" i="101"/>
  <c r="P20" i="101"/>
  <c r="Q20" i="101" s="1"/>
  <c r="T14" i="101"/>
  <c r="P14" i="101"/>
  <c r="Q14" i="101" s="1"/>
  <c r="W28" i="101"/>
  <c r="P22" i="101"/>
  <c r="Q22" i="101" s="1"/>
  <c r="T22" i="101"/>
  <c r="W18" i="101"/>
  <c r="P15" i="101"/>
  <c r="Q15" i="101" s="1"/>
  <c r="T15" i="101"/>
  <c r="Z12" i="101"/>
  <c r="P26" i="101"/>
  <c r="Q26" i="101" s="1"/>
  <c r="T26" i="101"/>
  <c r="T19" i="101"/>
  <c r="P19" i="101"/>
  <c r="Q19" i="101" s="1"/>
  <c r="Z24" i="101"/>
  <c r="W15" i="101"/>
  <c r="Z26" i="100"/>
  <c r="W24" i="101"/>
  <c r="Z14" i="101"/>
  <c r="T24" i="101"/>
  <c r="P24" i="101"/>
  <c r="Q24" i="101" s="1"/>
  <c r="H15" i="139"/>
  <c r="H17" i="139"/>
  <c r="F15" i="139"/>
  <c r="F22" i="145"/>
  <c r="D26" i="110"/>
  <c r="P17" i="111"/>
  <c r="P18" i="111"/>
  <c r="D26" i="111"/>
  <c r="P21" i="110"/>
  <c r="P19" i="111"/>
  <c r="P26" i="110"/>
  <c r="D24" i="109"/>
  <c r="D13" i="109"/>
  <c r="D15" i="109"/>
  <c r="D21" i="109"/>
  <c r="D18" i="109"/>
  <c r="D22" i="109"/>
  <c r="D16" i="109"/>
  <c r="D10" i="109"/>
  <c r="D12" i="109"/>
  <c r="D14" i="109"/>
  <c r="N14" i="96"/>
  <c r="Q14" i="96" s="1"/>
  <c r="N15" i="95"/>
  <c r="F14" i="139"/>
  <c r="M19" i="98"/>
  <c r="Z17" i="98" s="1"/>
  <c r="G15" i="98"/>
  <c r="D19" i="143"/>
  <c r="T31" i="137"/>
  <c r="Q11" i="97"/>
  <c r="Q22" i="94"/>
  <c r="D17" i="147"/>
  <c r="AC25" i="146"/>
  <c r="D28" i="148"/>
  <c r="D27" i="148"/>
  <c r="T31" i="139"/>
  <c r="Q12" i="94"/>
  <c r="AC24" i="146"/>
  <c r="AC22" i="148"/>
  <c r="D18" i="147"/>
  <c r="K18" i="147" s="1"/>
  <c r="D23" i="147"/>
  <c r="AC21" i="146"/>
  <c r="AC24" i="148"/>
  <c r="J31" i="146"/>
  <c r="O31" i="146" s="1"/>
  <c r="D24" i="147"/>
  <c r="U11" i="10"/>
  <c r="N21" i="95"/>
  <c r="Q21" i="95" s="1"/>
  <c r="F22" i="139"/>
  <c r="H14" i="139"/>
  <c r="E15" i="107"/>
  <c r="M16" i="92"/>
  <c r="K23" i="68"/>
  <c r="K16" i="92"/>
  <c r="Y14" i="92" s="1"/>
  <c r="N19" i="96"/>
  <c r="S16" i="152"/>
  <c r="N15" i="94"/>
  <c r="N12" i="141"/>
  <c r="K12" i="141" s="1"/>
  <c r="F28" i="145"/>
  <c r="S30" i="104"/>
  <c r="T30" i="104" s="1"/>
  <c r="G19" i="98"/>
  <c r="W18" i="98" s="1"/>
  <c r="I21" i="152"/>
  <c r="X18" i="152" s="1"/>
  <c r="S16" i="92"/>
  <c r="AC14" i="92" s="1"/>
  <c r="E18" i="107"/>
  <c r="AC31" i="145"/>
  <c r="G31" i="142"/>
  <c r="O31" i="137"/>
  <c r="J28" i="155"/>
  <c r="Y10" i="34"/>
  <c r="Q16" i="95"/>
  <c r="F18" i="155"/>
  <c r="G18" i="155" s="1"/>
  <c r="J24" i="155"/>
  <c r="F23" i="155"/>
  <c r="G23" i="155" s="1"/>
  <c r="R22" i="10"/>
  <c r="AA14" i="68"/>
  <c r="I16" i="92"/>
  <c r="K21" i="79"/>
  <c r="W21" i="79"/>
  <c r="M21" i="92"/>
  <c r="Z20" i="92" s="1"/>
  <c r="C13" i="106"/>
  <c r="S29" i="55"/>
  <c r="H20" i="144"/>
  <c r="K24" i="143"/>
  <c r="H22" i="139"/>
  <c r="P12" i="104"/>
  <c r="P16" i="105"/>
  <c r="Q16" i="105" s="1"/>
  <c r="D31" i="137"/>
  <c r="D15" i="148"/>
  <c r="G31" i="143"/>
  <c r="D16" i="147"/>
  <c r="K16" i="147" s="1"/>
  <c r="D23" i="146"/>
  <c r="AC26" i="142"/>
  <c r="K18" i="107"/>
  <c r="D9" i="112"/>
  <c r="U10" i="10"/>
  <c r="U20" i="34"/>
  <c r="Y20" i="34"/>
  <c r="N19" i="141"/>
  <c r="K19" i="141" s="1"/>
  <c r="N19" i="94"/>
  <c r="K15" i="107"/>
  <c r="R10" i="10"/>
  <c r="X10" i="10"/>
  <c r="K20" i="144"/>
  <c r="F24" i="143"/>
  <c r="H24" i="139"/>
  <c r="D28" i="142"/>
  <c r="V31" i="137"/>
  <c r="D25" i="148"/>
  <c r="D23" i="145"/>
  <c r="K23" i="145" s="1"/>
  <c r="AC27" i="144"/>
  <c r="D27" i="144"/>
  <c r="AC19" i="79"/>
  <c r="O19" i="79" s="1"/>
  <c r="Q15" i="95"/>
  <c r="N24" i="141"/>
  <c r="N24" i="96"/>
  <c r="H28" i="139"/>
  <c r="F14" i="137"/>
  <c r="D23" i="143"/>
  <c r="D17" i="144"/>
  <c r="K17" i="144" s="1"/>
  <c r="P17" i="105"/>
  <c r="Q17" i="105" s="1"/>
  <c r="P19" i="104"/>
  <c r="Q19" i="104" s="1"/>
  <c r="D17" i="146"/>
  <c r="D21" i="142"/>
  <c r="F28" i="139"/>
  <c r="E31" i="145"/>
  <c r="F19" i="137"/>
  <c r="H19" i="137"/>
  <c r="AC19" i="144"/>
  <c r="D18" i="145"/>
  <c r="I15" i="98"/>
  <c r="E23" i="68"/>
  <c r="N27" i="95"/>
  <c r="Q27" i="95" s="1"/>
  <c r="Q21" i="152"/>
  <c r="AB17" i="152" s="1"/>
  <c r="N23" i="95"/>
  <c r="M23" i="95" s="1"/>
  <c r="N20" i="97"/>
  <c r="G20" i="97" s="1"/>
  <c r="N15" i="96"/>
  <c r="Q15" i="96" s="1"/>
  <c r="J20" i="107"/>
  <c r="K20" i="107" s="1"/>
  <c r="N14" i="97"/>
  <c r="Q14" i="97" s="1"/>
  <c r="S29" i="51"/>
  <c r="E31" i="147"/>
  <c r="D31" i="139"/>
  <c r="H21" i="143"/>
  <c r="N13" i="94"/>
  <c r="Q13" i="94" s="1"/>
  <c r="I21" i="92"/>
  <c r="N24" i="108"/>
  <c r="I24" i="108" s="1"/>
  <c r="N14" i="141"/>
  <c r="K14" i="141" s="1"/>
  <c r="S21" i="92"/>
  <c r="AC20" i="92" s="1"/>
  <c r="J31" i="144"/>
  <c r="M31" i="144" s="1"/>
  <c r="N18" i="96"/>
  <c r="Q18" i="96" s="1"/>
  <c r="N13" i="97"/>
  <c r="K13" i="97" s="1"/>
  <c r="N11" i="94"/>
  <c r="Q11" i="94" s="1"/>
  <c r="N18" i="108"/>
  <c r="M18" i="108" s="1"/>
  <c r="S19" i="98"/>
  <c r="AC17" i="98" s="1"/>
  <c r="E16" i="92"/>
  <c r="N26" i="96"/>
  <c r="Q26" i="96" s="1"/>
  <c r="AC29" i="144"/>
  <c r="F17" i="139"/>
  <c r="H21" i="137"/>
  <c r="AC20" i="144"/>
  <c r="Q24" i="95"/>
  <c r="N18" i="95"/>
  <c r="Q18" i="95" s="1"/>
  <c r="N26" i="94"/>
  <c r="Q26" i="94" s="1"/>
  <c r="D13" i="144"/>
  <c r="AA12" i="68"/>
  <c r="D19" i="109"/>
  <c r="P19" i="109"/>
  <c r="I21" i="106"/>
  <c r="X12" i="92"/>
  <c r="X13" i="92"/>
  <c r="P21" i="111"/>
  <c r="D21" i="111"/>
  <c r="N14" i="94"/>
  <c r="C15" i="106"/>
  <c r="E23" i="107"/>
  <c r="P11" i="112"/>
  <c r="I21" i="84"/>
  <c r="F30" i="94"/>
  <c r="D16" i="110"/>
  <c r="D18" i="110"/>
  <c r="P18" i="110"/>
  <c r="Y14" i="34"/>
  <c r="Y17" i="34"/>
  <c r="U17" i="34"/>
  <c r="E28" i="107"/>
  <c r="J28" i="107"/>
  <c r="K28" i="107" s="1"/>
  <c r="D10" i="110"/>
  <c r="C27" i="110"/>
  <c r="D27" i="110" s="1"/>
  <c r="R21" i="10"/>
  <c r="X21" i="10"/>
  <c r="P26" i="109"/>
  <c r="D26" i="109"/>
  <c r="J30" i="141"/>
  <c r="N13" i="141"/>
  <c r="K13" i="141" s="1"/>
  <c r="D26" i="112"/>
  <c r="P26" i="112"/>
  <c r="Y21" i="34"/>
  <c r="U21" i="34"/>
  <c r="K23" i="107"/>
  <c r="J26" i="155"/>
  <c r="F26" i="155"/>
  <c r="G26" i="155" s="1"/>
  <c r="C24" i="106"/>
  <c r="F20" i="155"/>
  <c r="G20" i="155" s="1"/>
  <c r="N28" i="43"/>
  <c r="N23" i="96"/>
  <c r="Q23" i="96" s="1"/>
  <c r="D16" i="112"/>
  <c r="Q24" i="96"/>
  <c r="L30" i="94"/>
  <c r="D19" i="110"/>
  <c r="H30" i="97"/>
  <c r="I30" i="84"/>
  <c r="J26" i="107"/>
  <c r="AC15" i="79"/>
  <c r="AC15" i="125"/>
  <c r="U15" i="125" s="1"/>
  <c r="S21" i="152"/>
  <c r="AC18" i="152" s="1"/>
  <c r="P25" i="109"/>
  <c r="Y24" i="34"/>
  <c r="N18" i="43"/>
  <c r="G26" i="141"/>
  <c r="K26" i="141"/>
  <c r="I27" i="84"/>
  <c r="I18" i="84"/>
  <c r="E29" i="107"/>
  <c r="E22" i="107"/>
  <c r="C18" i="106"/>
  <c r="R15" i="10"/>
  <c r="U15" i="10"/>
  <c r="X15" i="10"/>
  <c r="N17" i="95"/>
  <c r="H13" i="144"/>
  <c r="F13" i="144"/>
  <c r="K16" i="107"/>
  <c r="Q19" i="96"/>
  <c r="N11" i="141"/>
  <c r="I11" i="141" s="1"/>
  <c r="E16" i="152"/>
  <c r="V12" i="152" s="1"/>
  <c r="E31" i="107"/>
  <c r="N17" i="97"/>
  <c r="I17" i="97" s="1"/>
  <c r="N21" i="141"/>
  <c r="G21" i="141" s="1"/>
  <c r="E21" i="152"/>
  <c r="N29" i="52"/>
  <c r="AA31" i="139"/>
  <c r="D13" i="145"/>
  <c r="K13" i="145" s="1"/>
  <c r="D19" i="147"/>
  <c r="K19" i="147" s="1"/>
  <c r="D14" i="144"/>
  <c r="F14" i="144" s="1"/>
  <c r="D12" i="146"/>
  <c r="D24" i="146"/>
  <c r="D28" i="143"/>
  <c r="H28" i="143" s="1"/>
  <c r="E31" i="148"/>
  <c r="D20" i="146"/>
  <c r="F20" i="146" s="1"/>
  <c r="D18" i="146"/>
  <c r="K18" i="146" s="1"/>
  <c r="H19" i="139"/>
  <c r="T23" i="104"/>
  <c r="P23" i="104"/>
  <c r="Q23" i="104" s="1"/>
  <c r="T20" i="104"/>
  <c r="P20" i="104"/>
  <c r="Q20" i="104" s="1"/>
  <c r="H23" i="145"/>
  <c r="E22" i="140"/>
  <c r="P14" i="104"/>
  <c r="Q14" i="104" s="1"/>
  <c r="T14" i="104"/>
  <c r="D31" i="140"/>
  <c r="E31" i="140" s="1"/>
  <c r="H31" i="140"/>
  <c r="AC26" i="145"/>
  <c r="D26" i="142"/>
  <c r="F26" i="142" s="1"/>
  <c r="Z11" i="105"/>
  <c r="Y30" i="105"/>
  <c r="Z30" i="105" s="1"/>
  <c r="AC12" i="142"/>
  <c r="X31" i="142"/>
  <c r="X31" i="143"/>
  <c r="E31" i="139"/>
  <c r="F31" i="139" s="1"/>
  <c r="M31" i="139"/>
  <c r="E17" i="140"/>
  <c r="E20" i="140"/>
  <c r="E23" i="140"/>
  <c r="D28" i="144"/>
  <c r="H28" i="144" s="1"/>
  <c r="F27" i="139"/>
  <c r="E15" i="140"/>
  <c r="D19" i="142"/>
  <c r="D13" i="146"/>
  <c r="K13" i="146" s="1"/>
  <c r="AC13" i="146"/>
  <c r="H28" i="145"/>
  <c r="P23" i="103"/>
  <c r="Q23" i="103" s="1"/>
  <c r="T23" i="103"/>
  <c r="X31" i="144"/>
  <c r="D23" i="148"/>
  <c r="P18" i="105"/>
  <c r="Q18" i="105" s="1"/>
  <c r="T18" i="105"/>
  <c r="F23" i="139"/>
  <c r="D19" i="144"/>
  <c r="D28" i="146"/>
  <c r="P27" i="104"/>
  <c r="Q27" i="104" s="1"/>
  <c r="T27" i="104"/>
  <c r="V31" i="139"/>
  <c r="E24" i="140"/>
  <c r="D15" i="146"/>
  <c r="P15" i="104"/>
  <c r="Q15" i="104" s="1"/>
  <c r="T15" i="104"/>
  <c r="AC29" i="146"/>
  <c r="D19" i="146"/>
  <c r="K19" i="146" s="1"/>
  <c r="D21" i="147"/>
  <c r="T25" i="103"/>
  <c r="P25" i="103"/>
  <c r="Q25" i="103" s="1"/>
  <c r="D29" i="146"/>
  <c r="K29" i="146" s="1"/>
  <c r="Q31" i="142"/>
  <c r="T31" i="142" s="1"/>
  <c r="S30" i="103"/>
  <c r="T30" i="103" s="1"/>
  <c r="T11" i="103"/>
  <c r="P11" i="103"/>
  <c r="D29" i="142"/>
  <c r="D18" i="144"/>
  <c r="AC15" i="144"/>
  <c r="E31" i="142"/>
  <c r="E28" i="140"/>
  <c r="T12" i="105"/>
  <c r="P12" i="105"/>
  <c r="Q12" i="105" s="1"/>
  <c r="D27" i="143"/>
  <c r="T26" i="103"/>
  <c r="P26" i="103"/>
  <c r="Q26" i="103" s="1"/>
  <c r="H26" i="139"/>
  <c r="D21" i="144"/>
  <c r="D26" i="148"/>
  <c r="K26" i="148" s="1"/>
  <c r="D17" i="142"/>
  <c r="H17" i="142" s="1"/>
  <c r="D21" i="148"/>
  <c r="H21" i="148" s="1"/>
  <c r="AC15" i="142"/>
  <c r="AC18" i="146"/>
  <c r="D22" i="144"/>
  <c r="D15" i="143"/>
  <c r="K15" i="143" s="1"/>
  <c r="P26" i="105"/>
  <c r="Q26" i="105" s="1"/>
  <c r="T26" i="105"/>
  <c r="T15" i="105"/>
  <c r="P15" i="105"/>
  <c r="Q15" i="105" s="1"/>
  <c r="D25" i="146"/>
  <c r="H25" i="146" s="1"/>
  <c r="D16" i="142"/>
  <c r="T25" i="105"/>
  <c r="P25" i="105"/>
  <c r="Q25" i="105" s="1"/>
  <c r="E12" i="140"/>
  <c r="H29" i="146"/>
  <c r="D22" i="146"/>
  <c r="D18" i="142"/>
  <c r="K18" i="142" s="1"/>
  <c r="D22" i="143"/>
  <c r="D26" i="147"/>
  <c r="D20" i="148"/>
  <c r="D13" i="148"/>
  <c r="T12" i="103"/>
  <c r="P12" i="103"/>
  <c r="Q12" i="103" s="1"/>
  <c r="D25" i="144"/>
  <c r="D22" i="148"/>
  <c r="AC21" i="148"/>
  <c r="P22" i="105"/>
  <c r="Q22" i="105" s="1"/>
  <c r="T22" i="105"/>
  <c r="T14" i="105"/>
  <c r="P14" i="105"/>
  <c r="Q14" i="105" s="1"/>
  <c r="D14" i="142"/>
  <c r="D24" i="144"/>
  <c r="D15" i="144"/>
  <c r="F25" i="139"/>
  <c r="D23" i="142"/>
  <c r="D21" i="145"/>
  <c r="AC26" i="147"/>
  <c r="AC25" i="143"/>
  <c r="D27" i="146"/>
  <c r="F27" i="146" s="1"/>
  <c r="G31" i="144"/>
  <c r="AC19" i="145"/>
  <c r="D14" i="147"/>
  <c r="D15" i="142"/>
  <c r="Q31" i="143"/>
  <c r="T22" i="104"/>
  <c r="P22" i="104"/>
  <c r="Q22" i="104" s="1"/>
  <c r="P23" i="105"/>
  <c r="Q23" i="105" s="1"/>
  <c r="T23" i="105"/>
  <c r="D18" i="148"/>
  <c r="T21" i="104"/>
  <c r="P21" i="104"/>
  <c r="Q21" i="104" s="1"/>
  <c r="E18" i="140"/>
  <c r="D23" i="144"/>
  <c r="E21" i="140"/>
  <c r="D16" i="148"/>
  <c r="AC19" i="142"/>
  <c r="P18" i="104"/>
  <c r="Q18" i="104" s="1"/>
  <c r="T18" i="104"/>
  <c r="H12" i="139"/>
  <c r="J31" i="142"/>
  <c r="D12" i="142"/>
  <c r="D17" i="145"/>
  <c r="H27" i="139"/>
  <c r="E14" i="140"/>
  <c r="D14" i="148"/>
  <c r="H25" i="139"/>
  <c r="Q15" i="94"/>
  <c r="Q19" i="97"/>
  <c r="N11" i="108"/>
  <c r="M11" i="108" s="1"/>
  <c r="N23" i="97"/>
  <c r="M23" i="97" s="1"/>
  <c r="Q16" i="92"/>
  <c r="O16" i="152"/>
  <c r="N15" i="97"/>
  <c r="I15" i="97" s="1"/>
  <c r="J22" i="107"/>
  <c r="K22" i="107" s="1"/>
  <c r="D14" i="143"/>
  <c r="H14" i="143" s="1"/>
  <c r="D25" i="145"/>
  <c r="K25" i="145" s="1"/>
  <c r="F15" i="148"/>
  <c r="M31" i="146"/>
  <c r="AC14" i="143"/>
  <c r="J31" i="145"/>
  <c r="H23" i="139"/>
  <c r="X31" i="147"/>
  <c r="AC31" i="147" s="1"/>
  <c r="K15" i="148"/>
  <c r="Q31" i="146"/>
  <c r="J31" i="148"/>
  <c r="P28" i="105"/>
  <c r="Q28" i="105" s="1"/>
  <c r="T28" i="105"/>
  <c r="Q31" i="147"/>
  <c r="F19" i="139"/>
  <c r="F17" i="137"/>
  <c r="D29" i="144"/>
  <c r="E27" i="140"/>
  <c r="F23" i="145"/>
  <c r="P21" i="105"/>
  <c r="Q21" i="105" s="1"/>
  <c r="T21" i="105"/>
  <c r="P18" i="103"/>
  <c r="Q18" i="103" s="1"/>
  <c r="T18" i="103"/>
  <c r="T13" i="103"/>
  <c r="P13" i="103"/>
  <c r="Q13" i="103" s="1"/>
  <c r="E16" i="140"/>
  <c r="D26" i="145"/>
  <c r="T19" i="103"/>
  <c r="P19" i="103"/>
  <c r="Q19" i="103" s="1"/>
  <c r="D12" i="147"/>
  <c r="J31" i="147"/>
  <c r="M31" i="147" s="1"/>
  <c r="T28" i="103"/>
  <c r="P28" i="103"/>
  <c r="Q28" i="103" s="1"/>
  <c r="X31" i="146"/>
  <c r="AC31" i="146" s="1"/>
  <c r="AC12" i="145"/>
  <c r="P20" i="103"/>
  <c r="Q20" i="103" s="1"/>
  <c r="T20" i="103"/>
  <c r="F23" i="146"/>
  <c r="T15" i="103"/>
  <c r="P15" i="103"/>
  <c r="Q15" i="103" s="1"/>
  <c r="AC12" i="147"/>
  <c r="E26" i="140"/>
  <c r="T16" i="104"/>
  <c r="P16" i="104"/>
  <c r="Q16" i="104" s="1"/>
  <c r="D25" i="147"/>
  <c r="K25" i="147" s="1"/>
  <c r="AC27" i="143"/>
  <c r="D25" i="142"/>
  <c r="D19" i="148"/>
  <c r="G31" i="137"/>
  <c r="H31" i="137" s="1"/>
  <c r="F26" i="137"/>
  <c r="H24" i="137"/>
  <c r="P11" i="104"/>
  <c r="Q11" i="104" s="1"/>
  <c r="T11" i="104"/>
  <c r="H23" i="146"/>
  <c r="F24" i="137"/>
  <c r="P19" i="105"/>
  <c r="Q19" i="105" s="1"/>
  <c r="T19" i="105"/>
  <c r="D29" i="148"/>
  <c r="H29" i="148" s="1"/>
  <c r="D16" i="144"/>
  <c r="E31" i="146"/>
  <c r="W11" i="105"/>
  <c r="V30" i="105"/>
  <c r="W30" i="105" s="1"/>
  <c r="AC17" i="145"/>
  <c r="D26" i="144"/>
  <c r="J31" i="143"/>
  <c r="O31" i="143" s="1"/>
  <c r="D12" i="143"/>
  <c r="D20" i="143"/>
  <c r="P24" i="105"/>
  <c r="Q24" i="105" s="1"/>
  <c r="T24" i="105"/>
  <c r="P21" i="103"/>
  <c r="Q21" i="103" s="1"/>
  <c r="T21" i="103"/>
  <c r="AC26" i="146"/>
  <c r="F22" i="137"/>
  <c r="D24" i="145"/>
  <c r="AC12" i="143"/>
  <c r="D27" i="145"/>
  <c r="G31" i="147"/>
  <c r="P27" i="103"/>
  <c r="Q27" i="103" s="1"/>
  <c r="T27" i="103"/>
  <c r="F24" i="139"/>
  <c r="AC20" i="146"/>
  <c r="F29" i="146"/>
  <c r="H18" i="139"/>
  <c r="T20" i="105"/>
  <c r="P20" i="105"/>
  <c r="Q20" i="105" s="1"/>
  <c r="F29" i="139"/>
  <c r="P13" i="104"/>
  <c r="Q13" i="104" s="1"/>
  <c r="T13" i="104"/>
  <c r="G31" i="139"/>
  <c r="H31" i="139" s="1"/>
  <c r="O31" i="139"/>
  <c r="D15" i="147"/>
  <c r="P27" i="105"/>
  <c r="Q27" i="105" s="1"/>
  <c r="T27" i="105"/>
  <c r="D29" i="143"/>
  <c r="Q31" i="144"/>
  <c r="D22" i="142"/>
  <c r="P13" i="105"/>
  <c r="Q13" i="105" s="1"/>
  <c r="T13" i="105"/>
  <c r="N10" i="97"/>
  <c r="Q10" i="97" s="1"/>
  <c r="L30" i="108"/>
  <c r="N27" i="141"/>
  <c r="K19" i="98"/>
  <c r="Y17" i="98" s="1"/>
  <c r="U21" i="10"/>
  <c r="N18" i="94"/>
  <c r="G18" i="94" s="1"/>
  <c r="I16" i="152"/>
  <c r="X14" i="152" s="1"/>
  <c r="K13" i="148"/>
  <c r="H15" i="148"/>
  <c r="K17" i="147"/>
  <c r="Y30" i="104"/>
  <c r="Z30" i="104" s="1"/>
  <c r="AT30" i="104" s="1"/>
  <c r="K28" i="142"/>
  <c r="V30" i="103"/>
  <c r="W30" i="103" s="1"/>
  <c r="AN28" i="103" s="1"/>
  <c r="Y30" i="103"/>
  <c r="Z30" i="103" s="1"/>
  <c r="AT22" i="103" s="1"/>
  <c r="AC21" i="142"/>
  <c r="X31" i="148"/>
  <c r="T24" i="103"/>
  <c r="P24" i="103"/>
  <c r="Q24" i="103" s="1"/>
  <c r="E29" i="140"/>
  <c r="V30" i="104"/>
  <c r="W30" i="104" s="1"/>
  <c r="W11" i="104"/>
  <c r="F21" i="143"/>
  <c r="T28" i="104"/>
  <c r="P28" i="104"/>
  <c r="Q28" i="104" s="1"/>
  <c r="F28" i="143"/>
  <c r="D14" i="146"/>
  <c r="E31" i="137"/>
  <c r="M31" i="137"/>
  <c r="D16" i="143"/>
  <c r="T26" i="104"/>
  <c r="P26" i="104"/>
  <c r="Q26" i="104" s="1"/>
  <c r="T22" i="103"/>
  <c r="P22" i="103"/>
  <c r="Q22" i="103" s="1"/>
  <c r="AC28" i="143"/>
  <c r="F26" i="145"/>
  <c r="H23" i="148"/>
  <c r="AC29" i="148"/>
  <c r="T24" i="104"/>
  <c r="P24" i="104"/>
  <c r="Q24" i="104" s="1"/>
  <c r="D27" i="147"/>
  <c r="F27" i="147" s="1"/>
  <c r="H12" i="142"/>
  <c r="T11" i="105"/>
  <c r="S30" i="105"/>
  <c r="T30" i="105" s="1"/>
  <c r="P11" i="105"/>
  <c r="AC31" i="139"/>
  <c r="AC25" i="147"/>
  <c r="F25" i="142"/>
  <c r="AC16" i="145"/>
  <c r="D27" i="142"/>
  <c r="H12" i="137"/>
  <c r="H20" i="146"/>
  <c r="D25" i="143"/>
  <c r="D16" i="146"/>
  <c r="D20" i="147"/>
  <c r="AC12" i="146"/>
  <c r="D28" i="147"/>
  <c r="H24" i="147"/>
  <c r="D13" i="143"/>
  <c r="AC29" i="147"/>
  <c r="D17" i="143"/>
  <c r="H17" i="143" s="1"/>
  <c r="D20" i="142"/>
  <c r="H20" i="142" s="1"/>
  <c r="D24" i="148"/>
  <c r="D12" i="144"/>
  <c r="G31" i="145"/>
  <c r="F26" i="139"/>
  <c r="H27" i="137"/>
  <c r="E31" i="143"/>
  <c r="H20" i="139"/>
  <c r="H16" i="146"/>
  <c r="D17" i="148"/>
  <c r="E25" i="140"/>
  <c r="P17" i="103"/>
  <c r="Q17" i="103" s="1"/>
  <c r="T17" i="103"/>
  <c r="H25" i="147"/>
  <c r="F23" i="148"/>
  <c r="E19" i="140"/>
  <c r="Q31" i="148"/>
  <c r="D26" i="143"/>
  <c r="D19" i="145"/>
  <c r="AC21" i="147"/>
  <c r="D18" i="143"/>
  <c r="G31" i="148"/>
  <c r="AC21" i="144"/>
  <c r="D13" i="147"/>
  <c r="Q31" i="145"/>
  <c r="T31" i="145" s="1"/>
  <c r="F29" i="137"/>
  <c r="AC28" i="144"/>
  <c r="E13" i="140"/>
  <c r="H23" i="137"/>
  <c r="AC27" i="142"/>
  <c r="D16" i="145"/>
  <c r="C27" i="109"/>
  <c r="D27" i="109" s="1"/>
  <c r="W19" i="152"/>
  <c r="K18" i="95"/>
  <c r="H23" i="143"/>
  <c r="F23" i="143"/>
  <c r="K23" i="143"/>
  <c r="F17" i="144"/>
  <c r="H17" i="144"/>
  <c r="K12" i="148"/>
  <c r="H12" i="148"/>
  <c r="K13" i="144"/>
  <c r="K15" i="145"/>
  <c r="H15" i="145"/>
  <c r="F15" i="145"/>
  <c r="AT27" i="104"/>
  <c r="AT25" i="104"/>
  <c r="AT21" i="104"/>
  <c r="AT17" i="104"/>
  <c r="AT23" i="104"/>
  <c r="AT13" i="104"/>
  <c r="AT28" i="104"/>
  <c r="AT22" i="104"/>
  <c r="AT19" i="104"/>
  <c r="AT16" i="104"/>
  <c r="AT15" i="104"/>
  <c r="AT26" i="104"/>
  <c r="AT14" i="104"/>
  <c r="AT18" i="104"/>
  <c r="AT11" i="104"/>
  <c r="AT12" i="104"/>
  <c r="AT24" i="104"/>
  <c r="AT20" i="104"/>
  <c r="H12" i="145"/>
  <c r="F12" i="145"/>
  <c r="K12" i="145"/>
  <c r="F17" i="147"/>
  <c r="H28" i="148"/>
  <c r="K28" i="148"/>
  <c r="F28" i="148"/>
  <c r="H14" i="144"/>
  <c r="G23" i="152"/>
  <c r="K14" i="143"/>
  <c r="F29" i="147"/>
  <c r="K29" i="147"/>
  <c r="F26" i="146"/>
  <c r="K26" i="146"/>
  <c r="H26" i="146"/>
  <c r="H19" i="147"/>
  <c r="M31" i="145"/>
  <c r="O31" i="145"/>
  <c r="F12" i="148"/>
  <c r="H12" i="146"/>
  <c r="K25" i="148"/>
  <c r="F25" i="148"/>
  <c r="H25" i="148"/>
  <c r="H17" i="146"/>
  <c r="F17" i="146"/>
  <c r="K17" i="146"/>
  <c r="Q12" i="104"/>
  <c r="H29" i="147"/>
  <c r="K14" i="144"/>
  <c r="K23" i="147"/>
  <c r="H23" i="147"/>
  <c r="F23" i="147"/>
  <c r="K22" i="147"/>
  <c r="H22" i="147"/>
  <c r="F22" i="147"/>
  <c r="F14" i="145"/>
  <c r="H14" i="145"/>
  <c r="K14" i="145"/>
  <c r="M22" i="36"/>
  <c r="R15" i="79"/>
  <c r="F21" i="146"/>
  <c r="K21" i="146"/>
  <c r="H21" i="146"/>
  <c r="F16" i="147"/>
  <c r="H20" i="145"/>
  <c r="K20" i="145"/>
  <c r="F20" i="145"/>
  <c r="R31" i="139"/>
  <c r="K31" i="139"/>
  <c r="Y31" i="139"/>
  <c r="K31" i="137"/>
  <c r="Y31" i="137"/>
  <c r="F31" i="137"/>
  <c r="R31" i="137"/>
  <c r="K29" i="145"/>
  <c r="F29" i="145"/>
  <c r="H29" i="145"/>
  <c r="AA31" i="147"/>
  <c r="H27" i="148"/>
  <c r="K27" i="148"/>
  <c r="F27" i="148"/>
  <c r="P25" i="111"/>
  <c r="D16" i="111"/>
  <c r="D25" i="111"/>
  <c r="P10" i="111"/>
  <c r="P18" i="109"/>
  <c r="D20" i="109"/>
  <c r="P24" i="109"/>
  <c r="D9" i="109"/>
  <c r="P17" i="110"/>
  <c r="U14" i="34"/>
  <c r="M26" i="36"/>
  <c r="K24" i="96"/>
  <c r="AB14" i="98"/>
  <c r="U16" i="10"/>
  <c r="AB13" i="98"/>
  <c r="I29" i="54"/>
  <c r="I13" i="141"/>
  <c r="X15" i="79"/>
  <c r="U22" i="10"/>
  <c r="I19" i="98"/>
  <c r="X18" i="98" s="1"/>
  <c r="H30" i="95"/>
  <c r="N21" i="97"/>
  <c r="Q21" i="97" s="1"/>
  <c r="K21" i="107"/>
  <c r="I14" i="141"/>
  <c r="N12" i="96"/>
  <c r="Q12" i="96" s="1"/>
  <c r="V17" i="152"/>
  <c r="V18" i="152"/>
  <c r="V19" i="152"/>
  <c r="Q16" i="94"/>
  <c r="K16" i="94"/>
  <c r="X17" i="98"/>
  <c r="P22" i="111"/>
  <c r="C29" i="53"/>
  <c r="D29" i="53" s="1"/>
  <c r="N13" i="95"/>
  <c r="Q13" i="95" s="1"/>
  <c r="M20" i="95"/>
  <c r="Y22" i="34"/>
  <c r="I18" i="106"/>
  <c r="R27" i="10"/>
  <c r="H29" i="10"/>
  <c r="I29" i="10" s="1"/>
  <c r="U19" i="34"/>
  <c r="G21" i="98"/>
  <c r="Q23" i="95"/>
  <c r="AA15" i="79"/>
  <c r="U25" i="34"/>
  <c r="J30" i="108"/>
  <c r="H30" i="141"/>
  <c r="N10" i="95"/>
  <c r="Q10" i="95" s="1"/>
  <c r="S15" i="98"/>
  <c r="AC14" i="98" s="1"/>
  <c r="K15" i="97"/>
  <c r="N19" i="108"/>
  <c r="G19" i="108" s="1"/>
  <c r="M15" i="95"/>
  <c r="M19" i="97"/>
  <c r="I21" i="98"/>
  <c r="I13" i="97"/>
  <c r="X25" i="10"/>
  <c r="N19" i="95"/>
  <c r="Q19" i="95" s="1"/>
  <c r="S29" i="52"/>
  <c r="U27" i="34"/>
  <c r="P15" i="112"/>
  <c r="O21" i="152"/>
  <c r="O23" i="152" s="1"/>
  <c r="N10" i="108"/>
  <c r="U25" i="10"/>
  <c r="N10" i="94"/>
  <c r="K10" i="94" s="1"/>
  <c r="N26" i="108"/>
  <c r="I26" i="108" s="1"/>
  <c r="P13" i="111"/>
  <c r="K21" i="108"/>
  <c r="I19" i="97"/>
  <c r="I21" i="108"/>
  <c r="N16" i="96"/>
  <c r="Q16" i="96" s="1"/>
  <c r="L15" i="79"/>
  <c r="Q21" i="92"/>
  <c r="AB20" i="92" s="1"/>
  <c r="K30" i="107"/>
  <c r="I29" i="51"/>
  <c r="Q19" i="98"/>
  <c r="AB18" i="98" s="1"/>
  <c r="L30" i="96"/>
  <c r="N21" i="96"/>
  <c r="Q21" i="96" s="1"/>
  <c r="I22" i="84"/>
  <c r="M11" i="97"/>
  <c r="G18" i="141"/>
  <c r="F29" i="141"/>
  <c r="M21" i="108"/>
  <c r="U20" i="10"/>
  <c r="N27" i="97"/>
  <c r="G27" i="97" s="1"/>
  <c r="P24" i="110"/>
  <c r="U18" i="10"/>
  <c r="K26" i="107"/>
  <c r="H26" i="107"/>
  <c r="Q17" i="96"/>
  <c r="M17" i="96"/>
  <c r="M15" i="97"/>
  <c r="AA20" i="68"/>
  <c r="M25" i="36"/>
  <c r="D25" i="110"/>
  <c r="P25" i="110"/>
  <c r="C27" i="106"/>
  <c r="D24" i="112"/>
  <c r="C27" i="112"/>
  <c r="I20" i="84"/>
  <c r="Q22" i="97"/>
  <c r="I22" i="97"/>
  <c r="N16" i="97"/>
  <c r="Q16" i="97" s="1"/>
  <c r="L30" i="97"/>
  <c r="N14" i="95"/>
  <c r="M14" i="95" s="1"/>
  <c r="N26" i="97"/>
  <c r="K26" i="97" s="1"/>
  <c r="D17" i="109"/>
  <c r="Q10" i="94"/>
  <c r="X18" i="92"/>
  <c r="X20" i="92"/>
  <c r="V19" i="92"/>
  <c r="V18" i="92"/>
  <c r="V20" i="92"/>
  <c r="I11" i="108"/>
  <c r="K11" i="108"/>
  <c r="Y12" i="98"/>
  <c r="Y13" i="98"/>
  <c r="Y14" i="98"/>
  <c r="AC16" i="68"/>
  <c r="I20" i="106"/>
  <c r="D11" i="111"/>
  <c r="D23" i="111"/>
  <c r="D9" i="110"/>
  <c r="E24" i="107"/>
  <c r="J24" i="107"/>
  <c r="K24" i="107" s="1"/>
  <c r="AA18" i="79"/>
  <c r="N27" i="43"/>
  <c r="N16" i="43"/>
  <c r="N23" i="43"/>
  <c r="C29" i="106"/>
  <c r="U26" i="10"/>
  <c r="R26" i="10"/>
  <c r="I13" i="106"/>
  <c r="M21" i="96"/>
  <c r="R23" i="10"/>
  <c r="N22" i="95"/>
  <c r="M22" i="95" s="1"/>
  <c r="Q29" i="53"/>
  <c r="M14" i="97"/>
  <c r="Z16" i="98"/>
  <c r="Z18" i="98"/>
  <c r="V12" i="98"/>
  <c r="V13" i="98"/>
  <c r="K16" i="152"/>
  <c r="Y14" i="152" s="1"/>
  <c r="X12" i="10"/>
  <c r="D15" i="111"/>
  <c r="P15" i="111"/>
  <c r="N25" i="95"/>
  <c r="U14" i="10"/>
  <c r="Q14" i="94"/>
  <c r="Q20" i="96"/>
  <c r="D11" i="109"/>
  <c r="Q13" i="97"/>
  <c r="N29" i="53"/>
  <c r="N23" i="108"/>
  <c r="K23" i="108" s="1"/>
  <c r="Q17" i="94"/>
  <c r="E23" i="92"/>
  <c r="K17" i="107"/>
  <c r="D30" i="95"/>
  <c r="D30" i="97"/>
  <c r="I17" i="96"/>
  <c r="G17" i="96"/>
  <c r="U17" i="10"/>
  <c r="G16" i="95"/>
  <c r="F15" i="125"/>
  <c r="AD14" i="68"/>
  <c r="O21" i="92"/>
  <c r="AA19" i="92" s="1"/>
  <c r="N25" i="43"/>
  <c r="L29" i="108"/>
  <c r="H30" i="94"/>
  <c r="N12" i="43"/>
  <c r="N25" i="96"/>
  <c r="Q25" i="96" s="1"/>
  <c r="S29" i="56"/>
  <c r="F30" i="108"/>
  <c r="AA14" i="79"/>
  <c r="W21" i="34"/>
  <c r="AD17" i="79"/>
  <c r="G21" i="96"/>
  <c r="G12" i="108"/>
  <c r="X17" i="92"/>
  <c r="U19" i="10"/>
  <c r="U27" i="10"/>
  <c r="N25" i="97"/>
  <c r="M25" i="97" s="1"/>
  <c r="Q21" i="79"/>
  <c r="H30" i="96"/>
  <c r="P9" i="110"/>
  <c r="N24" i="94"/>
  <c r="I24" i="94" s="1"/>
  <c r="N12" i="95"/>
  <c r="K12" i="95" s="1"/>
  <c r="E17" i="107"/>
  <c r="F30" i="95"/>
  <c r="D30" i="96"/>
  <c r="N23" i="141"/>
  <c r="I23" i="141" s="1"/>
  <c r="N27" i="94"/>
  <c r="Q27" i="94" s="1"/>
  <c r="N17" i="141"/>
  <c r="I17" i="141" s="1"/>
  <c r="N18" i="97"/>
  <c r="Q18" i="97" s="1"/>
  <c r="N20" i="94"/>
  <c r="Q20" i="94" s="1"/>
  <c r="J30" i="96"/>
  <c r="K16" i="97"/>
  <c r="N27" i="96"/>
  <c r="Q27" i="96" s="1"/>
  <c r="J31" i="107"/>
  <c r="K31" i="107" s="1"/>
  <c r="N22" i="96"/>
  <c r="Q22" i="96" s="1"/>
  <c r="J29" i="108"/>
  <c r="U12" i="10"/>
  <c r="W13" i="152"/>
  <c r="H29" i="141"/>
  <c r="N13" i="96"/>
  <c r="G13" i="96" s="1"/>
  <c r="N22" i="141"/>
  <c r="I22" i="141" s="1"/>
  <c r="F30" i="97"/>
  <c r="F30" i="96"/>
  <c r="M27" i="95"/>
  <c r="C29" i="54"/>
  <c r="D29" i="54" s="1"/>
  <c r="E30" i="45"/>
  <c r="G32" i="107"/>
  <c r="D30" i="94"/>
  <c r="K27" i="95"/>
  <c r="N20" i="108"/>
  <c r="K20" i="108" s="1"/>
  <c r="Q16" i="152"/>
  <c r="AB14" i="152" s="1"/>
  <c r="S29" i="54"/>
  <c r="J30" i="94"/>
  <c r="N30" i="94" s="1"/>
  <c r="L30" i="95"/>
  <c r="J30" i="95"/>
  <c r="R17" i="10"/>
  <c r="N11" i="96"/>
  <c r="G11" i="96" s="1"/>
  <c r="W15" i="34"/>
  <c r="M23" i="152"/>
  <c r="Z12" i="152"/>
  <c r="K15" i="141"/>
  <c r="I15" i="141"/>
  <c r="G15" i="141"/>
  <c r="Y17" i="152"/>
  <c r="Y18" i="152"/>
  <c r="Y19" i="152"/>
  <c r="K24" i="141"/>
  <c r="I24" i="141"/>
  <c r="K10" i="141"/>
  <c r="G10" i="141"/>
  <c r="K25" i="141"/>
  <c r="I25" i="141"/>
  <c r="K20" i="94"/>
  <c r="I27" i="96"/>
  <c r="I13" i="96"/>
  <c r="Q25" i="95"/>
  <c r="I25" i="95"/>
  <c r="K25" i="95"/>
  <c r="M25" i="95"/>
  <c r="AA13" i="152"/>
  <c r="M23" i="108"/>
  <c r="I23" i="108"/>
  <c r="D24" i="54"/>
  <c r="AB19" i="92"/>
  <c r="U22" i="34"/>
  <c r="P17" i="109"/>
  <c r="P15" i="109"/>
  <c r="M23" i="92"/>
  <c r="C29" i="55"/>
  <c r="D14" i="55" s="1"/>
  <c r="K22" i="94"/>
  <c r="H30" i="108"/>
  <c r="O21" i="98"/>
  <c r="I22" i="94"/>
  <c r="N10" i="96"/>
  <c r="N26" i="43"/>
  <c r="F29" i="108"/>
  <c r="I19" i="84"/>
  <c r="M16" i="97"/>
  <c r="K13" i="94"/>
  <c r="W18" i="152"/>
  <c r="M21" i="95"/>
  <c r="C27" i="111"/>
  <c r="I23" i="97"/>
  <c r="T29" i="10"/>
  <c r="D32" i="107"/>
  <c r="N17" i="43"/>
  <c r="N16" i="108"/>
  <c r="G27" i="96"/>
  <c r="P14" i="111"/>
  <c r="Q22" i="95"/>
  <c r="I20" i="141"/>
  <c r="D20" i="111"/>
  <c r="J29" i="141"/>
  <c r="N12" i="97"/>
  <c r="N20" i="43"/>
  <c r="C29" i="52"/>
  <c r="D17" i="52" s="1"/>
  <c r="X27" i="10"/>
  <c r="P22" i="109"/>
  <c r="P24" i="111"/>
  <c r="U24" i="34"/>
  <c r="U13" i="34"/>
  <c r="N25" i="108"/>
  <c r="M25" i="108" s="1"/>
  <c r="G21" i="92"/>
  <c r="P20" i="112"/>
  <c r="R13" i="10"/>
  <c r="R12" i="10"/>
  <c r="AD16" i="79"/>
  <c r="X23" i="10"/>
  <c r="D31" i="155"/>
  <c r="J31" i="155" s="1"/>
  <c r="I10" i="96"/>
  <c r="P9" i="111"/>
  <c r="H29" i="108"/>
  <c r="M22" i="94"/>
  <c r="V30" i="34"/>
  <c r="U30" i="34" s="1"/>
  <c r="M15" i="96"/>
  <c r="Y13" i="92"/>
  <c r="O16" i="68"/>
  <c r="I16" i="97"/>
  <c r="K12" i="96"/>
  <c r="K25" i="107"/>
  <c r="K21" i="95"/>
  <c r="I24" i="96"/>
  <c r="G14" i="141"/>
  <c r="C31" i="84"/>
  <c r="I19" i="96"/>
  <c r="AB18" i="152"/>
  <c r="C29" i="56"/>
  <c r="M19" i="94"/>
  <c r="K20" i="141"/>
  <c r="F30" i="141"/>
  <c r="N22" i="43"/>
  <c r="C29" i="50"/>
  <c r="D28" i="50" s="1"/>
  <c r="V30" i="48"/>
  <c r="S30" i="48" s="1"/>
  <c r="I27" i="106"/>
  <c r="D9" i="111"/>
  <c r="J22" i="155"/>
  <c r="P30" i="4"/>
  <c r="Q30" i="4" s="1"/>
  <c r="K22" i="95"/>
  <c r="G17" i="95"/>
  <c r="C30" i="45"/>
  <c r="D18" i="45" s="1"/>
  <c r="AC21" i="68"/>
  <c r="AC23" i="68" s="1"/>
  <c r="P20" i="111"/>
  <c r="J30" i="97"/>
  <c r="K11" i="96"/>
  <c r="N13" i="43"/>
  <c r="C29" i="51"/>
  <c r="F13" i="155"/>
  <c r="G13" i="155" s="1"/>
  <c r="X15" i="92"/>
  <c r="N11" i="95"/>
  <c r="K11" i="95" s="1"/>
  <c r="G15" i="95"/>
  <c r="O15" i="79"/>
  <c r="I14" i="84"/>
  <c r="C32" i="107"/>
  <c r="N27" i="108"/>
  <c r="I29" i="53"/>
  <c r="X13" i="10"/>
  <c r="N22" i="108"/>
  <c r="P10" i="110"/>
  <c r="P23" i="112"/>
  <c r="P12" i="110"/>
  <c r="R18" i="10"/>
  <c r="C16" i="106"/>
  <c r="U10" i="34"/>
  <c r="P21" i="109"/>
  <c r="P24" i="112"/>
  <c r="W17" i="34"/>
  <c r="N29" i="54"/>
  <c r="P9" i="109"/>
  <c r="M24" i="97"/>
  <c r="V30" i="47"/>
  <c r="Y30" i="47" s="1"/>
  <c r="G13" i="108"/>
  <c r="G26" i="95"/>
  <c r="Z12" i="92"/>
  <c r="G15" i="94"/>
  <c r="V30" i="49"/>
  <c r="G30" i="49" s="1"/>
  <c r="D14" i="56"/>
  <c r="N19" i="43"/>
  <c r="X14" i="92"/>
  <c r="M31" i="36"/>
  <c r="I15" i="106"/>
  <c r="V18" i="98"/>
  <c r="P30" i="101"/>
  <c r="Q30" i="101" s="1"/>
  <c r="I15" i="96"/>
  <c r="N15" i="108"/>
  <c r="Q18" i="94"/>
  <c r="P30" i="100"/>
  <c r="Q30" i="100" s="1"/>
  <c r="N21" i="43"/>
  <c r="M26" i="108"/>
  <c r="N24" i="43"/>
  <c r="G24" i="97"/>
  <c r="G22" i="94"/>
  <c r="C29" i="57"/>
  <c r="D25" i="57" s="1"/>
  <c r="W13" i="92"/>
  <c r="W12" i="92"/>
  <c r="I23" i="84"/>
  <c r="K23" i="97"/>
  <c r="P20" i="109"/>
  <c r="D14" i="111"/>
  <c r="AA17" i="68"/>
  <c r="N15" i="43"/>
  <c r="N11" i="43"/>
  <c r="P16" i="43" s="1"/>
  <c r="AD12" i="79"/>
  <c r="N14" i="43"/>
  <c r="I16" i="84"/>
  <c r="C30" i="106"/>
  <c r="N31" i="43"/>
  <c r="X17" i="10"/>
  <c r="N25" i="94"/>
  <c r="M25" i="94" s="1"/>
  <c r="AA12" i="125"/>
  <c r="N16" i="141"/>
  <c r="P11" i="111"/>
  <c r="P23" i="110"/>
  <c r="P9" i="112"/>
  <c r="I28" i="84"/>
  <c r="W19" i="34"/>
  <c r="R24" i="10"/>
  <c r="AA15" i="68"/>
  <c r="P16" i="112"/>
  <c r="I29" i="56"/>
  <c r="N21" i="94"/>
  <c r="AD13" i="79"/>
  <c r="P11" i="110"/>
  <c r="X24" i="10"/>
  <c r="AD14" i="79"/>
  <c r="I29" i="55"/>
  <c r="I16" i="68"/>
  <c r="D19" i="56"/>
  <c r="D23" i="56"/>
  <c r="G24" i="108"/>
  <c r="G15" i="96"/>
  <c r="G16" i="94"/>
  <c r="W12" i="152"/>
  <c r="Z12" i="98"/>
  <c r="V12" i="92"/>
  <c r="G13" i="141"/>
  <c r="O13" i="141" s="1"/>
  <c r="G12" i="96"/>
  <c r="G17" i="141"/>
  <c r="D20" i="54"/>
  <c r="E29" i="10"/>
  <c r="AD18" i="79"/>
  <c r="D11" i="53"/>
  <c r="X17" i="152"/>
  <c r="G12" i="94"/>
  <c r="AB16" i="98"/>
  <c r="G26" i="94"/>
  <c r="G20" i="96"/>
  <c r="G14" i="97"/>
  <c r="AA12" i="152"/>
  <c r="Y17" i="92"/>
  <c r="G19" i="94"/>
  <c r="G23" i="96"/>
  <c r="W12" i="98"/>
  <c r="I30" i="47"/>
  <c r="AC16" i="98"/>
  <c r="I18" i="108"/>
  <c r="W12" i="34"/>
  <c r="X12" i="98"/>
  <c r="G10" i="95"/>
  <c r="D28" i="54"/>
  <c r="W20" i="34"/>
  <c r="G18" i="108"/>
  <c r="S23" i="92"/>
  <c r="AA12" i="98"/>
  <c r="G16" i="96"/>
  <c r="G24" i="94"/>
  <c r="X16" i="68"/>
  <c r="W23" i="34"/>
  <c r="G17" i="108"/>
  <c r="G23" i="108"/>
  <c r="G18" i="96"/>
  <c r="G10" i="96"/>
  <c r="G12" i="141"/>
  <c r="D11" i="56"/>
  <c r="AB12" i="92"/>
  <c r="I16" i="94"/>
  <c r="D11" i="54"/>
  <c r="G24" i="141"/>
  <c r="G24" i="96"/>
  <c r="G26" i="97"/>
  <c r="W14" i="92"/>
  <c r="AB12" i="152"/>
  <c r="G20" i="94"/>
  <c r="V17" i="92"/>
  <c r="G27" i="95"/>
  <c r="G25" i="95"/>
  <c r="O25" i="95" s="1"/>
  <c r="G12" i="155"/>
  <c r="H16" i="107"/>
  <c r="G14" i="96"/>
  <c r="G14" i="108"/>
  <c r="AC12" i="92"/>
  <c r="K23" i="94"/>
  <c r="W14" i="98"/>
  <c r="AA12" i="92"/>
  <c r="G23" i="94"/>
  <c r="AC18" i="98"/>
  <c r="I23" i="96"/>
  <c r="AB17" i="98"/>
  <c r="M13" i="95"/>
  <c r="G14" i="94"/>
  <c r="M23" i="36"/>
  <c r="K24" i="94"/>
  <c r="F19" i="79"/>
  <c r="V17" i="98"/>
  <c r="G23" i="95"/>
  <c r="I19" i="108"/>
  <c r="U30" i="47"/>
  <c r="AC14" i="152"/>
  <c r="AC12" i="152"/>
  <c r="G11" i="97"/>
  <c r="G20" i="95"/>
  <c r="H19" i="107"/>
  <c r="I17" i="94"/>
  <c r="D19" i="53"/>
  <c r="G11" i="94"/>
  <c r="AA13" i="92"/>
  <c r="K18" i="96"/>
  <c r="N30" i="96"/>
  <c r="G30" i="96" s="1"/>
  <c r="K17" i="94"/>
  <c r="G17" i="94"/>
  <c r="V14" i="152"/>
  <c r="E23" i="152"/>
  <c r="G24" i="95"/>
  <c r="D22" i="56"/>
  <c r="G19" i="96"/>
  <c r="D27" i="53"/>
  <c r="D13" i="53"/>
  <c r="AC17" i="152"/>
  <c r="G10" i="108"/>
  <c r="Y19" i="92"/>
  <c r="D25" i="55"/>
  <c r="I11" i="97"/>
  <c r="G10" i="97"/>
  <c r="R15" i="125"/>
  <c r="U30" i="48"/>
  <c r="D16" i="56"/>
  <c r="M30" i="47"/>
  <c r="AA16" i="98"/>
  <c r="D22" i="53"/>
  <c r="M10" i="108"/>
  <c r="H23" i="107"/>
  <c r="D19" i="54"/>
  <c r="H27" i="109"/>
  <c r="M27" i="36"/>
  <c r="G16" i="97"/>
  <c r="K30" i="48"/>
  <c r="G26" i="96"/>
  <c r="D25" i="54"/>
  <c r="K14" i="107"/>
  <c r="J32" i="107"/>
  <c r="K32" i="107" s="1"/>
  <c r="R16" i="68"/>
  <c r="M17" i="36"/>
  <c r="F27" i="112"/>
  <c r="I10" i="97"/>
  <c r="G13" i="94"/>
  <c r="D17" i="55"/>
  <c r="M14" i="96"/>
  <c r="I11" i="94"/>
  <c r="AB18" i="92"/>
  <c r="L27" i="112"/>
  <c r="G18" i="95"/>
  <c r="O30" i="48"/>
  <c r="Z17" i="152"/>
  <c r="M15" i="36"/>
  <c r="G25" i="141"/>
  <c r="L19" i="79"/>
  <c r="W16" i="98"/>
  <c r="I19" i="79"/>
  <c r="Z19" i="152"/>
  <c r="M16" i="36"/>
  <c r="AB17" i="92"/>
  <c r="R29" i="10"/>
  <c r="Z13" i="92"/>
  <c r="G15" i="97"/>
  <c r="S30" i="47"/>
  <c r="I25" i="96"/>
  <c r="M13" i="94"/>
  <c r="G19" i="97"/>
  <c r="K17" i="96"/>
  <c r="I14" i="97"/>
  <c r="K11" i="141"/>
  <c r="G21" i="95"/>
  <c r="M26" i="97"/>
  <c r="K24" i="108"/>
  <c r="M14" i="36"/>
  <c r="M13" i="97"/>
  <c r="G13" i="97"/>
  <c r="G12" i="97"/>
  <c r="D11" i="51"/>
  <c r="AA15" i="125"/>
  <c r="K19" i="94"/>
  <c r="G11" i="108"/>
  <c r="K21" i="97"/>
  <c r="M12" i="108"/>
  <c r="K17" i="141"/>
  <c r="D16" i="54"/>
  <c r="M23" i="96"/>
  <c r="I15" i="95"/>
  <c r="I20" i="94"/>
  <c r="M18" i="96"/>
  <c r="AC21" i="79"/>
  <c r="R21" i="79" s="1"/>
  <c r="I15" i="94"/>
  <c r="I29" i="106"/>
  <c r="M17" i="94"/>
  <c r="I30" i="34"/>
  <c r="I13" i="108"/>
  <c r="H20" i="107"/>
  <c r="O29" i="10"/>
  <c r="D15" i="55"/>
  <c r="D19" i="55"/>
  <c r="AA19" i="79"/>
  <c r="K13" i="95"/>
  <c r="K20" i="96"/>
  <c r="U19" i="79"/>
  <c r="K30" i="47"/>
  <c r="X19" i="79"/>
  <c r="D12" i="55"/>
  <c r="I24" i="95"/>
  <c r="R19" i="79"/>
  <c r="AA14" i="98"/>
  <c r="M11" i="94"/>
  <c r="D18" i="53"/>
  <c r="H25" i="107"/>
  <c r="K21" i="96"/>
  <c r="I14" i="94"/>
  <c r="W14" i="152"/>
  <c r="Q29" i="56"/>
  <c r="K18" i="108"/>
  <c r="D18" i="56"/>
  <c r="AA16" i="68"/>
  <c r="M30" i="49"/>
  <c r="M19" i="96"/>
  <c r="I12" i="108"/>
  <c r="I26" i="96"/>
  <c r="D15" i="54"/>
  <c r="I10" i="95"/>
  <c r="M18" i="95"/>
  <c r="D21" i="53"/>
  <c r="K23" i="141"/>
  <c r="I14" i="96"/>
  <c r="N27" i="112"/>
  <c r="V15" i="92"/>
  <c r="I26" i="95"/>
  <c r="V13" i="152"/>
  <c r="W13" i="98"/>
  <c r="G25" i="97"/>
  <c r="Q25" i="97"/>
  <c r="M20" i="36"/>
  <c r="K25" i="96"/>
  <c r="K10" i="95"/>
  <c r="P27" i="112"/>
  <c r="K11" i="97"/>
  <c r="I22" i="106"/>
  <c r="K10" i="97"/>
  <c r="I24" i="106"/>
  <c r="X19" i="92"/>
  <c r="M16" i="94"/>
  <c r="AB13" i="92"/>
  <c r="I24" i="97"/>
  <c r="D17" i="53"/>
  <c r="V13" i="92"/>
  <c r="I16" i="95"/>
  <c r="I18" i="95"/>
  <c r="D20" i="53"/>
  <c r="D14" i="53"/>
  <c r="I21" i="95"/>
  <c r="I20" i="95"/>
  <c r="M17" i="108"/>
  <c r="I23" i="106"/>
  <c r="M28" i="36"/>
  <c r="D22" i="55"/>
  <c r="AA17" i="98"/>
  <c r="I23" i="94"/>
  <c r="K26" i="94"/>
  <c r="D23" i="53"/>
  <c r="I25" i="97"/>
  <c r="L27" i="109"/>
  <c r="I23" i="92"/>
  <c r="M13" i="36"/>
  <c r="K24" i="95"/>
  <c r="Z15" i="92"/>
  <c r="M23" i="94"/>
  <c r="D16" i="55"/>
  <c r="D24" i="53"/>
  <c r="AA14" i="92"/>
  <c r="K15" i="94"/>
  <c r="L29" i="10"/>
  <c r="K23" i="95"/>
  <c r="M18" i="94"/>
  <c r="AA13" i="98"/>
  <c r="Z14" i="152"/>
  <c r="H28" i="107"/>
  <c r="K14" i="97"/>
  <c r="N30" i="141"/>
  <c r="G30" i="141" s="1"/>
  <c r="I18" i="96"/>
  <c r="K22" i="97"/>
  <c r="M10" i="94"/>
  <c r="Q30" i="47"/>
  <c r="M26" i="94"/>
  <c r="Y12" i="92"/>
  <c r="K23" i="92"/>
  <c r="I18" i="141"/>
  <c r="O18" i="141" s="1"/>
  <c r="G29" i="56"/>
  <c r="D13" i="56"/>
  <c r="M20" i="96"/>
  <c r="G30" i="47"/>
  <c r="I10" i="94"/>
  <c r="U29" i="10"/>
  <c r="I20" i="96"/>
  <c r="D28" i="53"/>
  <c r="D29" i="57"/>
  <c r="H17" i="107"/>
  <c r="M21" i="36"/>
  <c r="I21" i="96"/>
  <c r="G29" i="53"/>
  <c r="I12" i="96"/>
  <c r="D15" i="50"/>
  <c r="I21" i="97"/>
  <c r="F16" i="68"/>
  <c r="I16" i="96"/>
  <c r="K30" i="49"/>
  <c r="G16" i="108"/>
  <c r="AA14" i="152"/>
  <c r="K19" i="97"/>
  <c r="D12" i="56"/>
  <c r="I14" i="106"/>
  <c r="K13" i="108"/>
  <c r="M14" i="94"/>
  <c r="K15" i="96"/>
  <c r="D21" i="54"/>
  <c r="I25" i="106"/>
  <c r="K27" i="96"/>
  <c r="G22" i="96"/>
  <c r="E21" i="98"/>
  <c r="K17" i="108"/>
  <c r="D13" i="54"/>
  <c r="D14" i="54"/>
  <c r="X13" i="98"/>
  <c r="S30" i="49"/>
  <c r="D23" i="54"/>
  <c r="D15" i="53"/>
  <c r="AB13" i="152"/>
  <c r="AC15" i="92"/>
  <c r="D24" i="56"/>
  <c r="O15" i="125"/>
  <c r="M24" i="96"/>
  <c r="O24" i="96" s="1"/>
  <c r="M12" i="36"/>
  <c r="G20" i="108"/>
  <c r="X16" i="98"/>
  <c r="K26" i="96"/>
  <c r="K19" i="96"/>
  <c r="Z13" i="152"/>
  <c r="K18" i="94"/>
  <c r="I27" i="95"/>
  <c r="K10" i="96"/>
  <c r="H29" i="107"/>
  <c r="O26" i="141"/>
  <c r="K15" i="95"/>
  <c r="O15" i="95" s="1"/>
  <c r="D18" i="51"/>
  <c r="D21" i="52"/>
  <c r="H30" i="107"/>
  <c r="M12" i="96"/>
  <c r="K13" i="96"/>
  <c r="I15" i="125"/>
  <c r="K23" i="96"/>
  <c r="H21" i="107"/>
  <c r="K14" i="94"/>
  <c r="I12" i="94"/>
  <c r="H15" i="107"/>
  <c r="L15" i="125"/>
  <c r="I20" i="97"/>
  <c r="AC13" i="152"/>
  <c r="M15" i="94"/>
  <c r="X29" i="10"/>
  <c r="I13" i="95"/>
  <c r="K16" i="95"/>
  <c r="M11" i="36"/>
  <c r="M12" i="94"/>
  <c r="O30" i="47"/>
  <c r="M24" i="108"/>
  <c r="M24" i="36"/>
  <c r="L29" i="53"/>
  <c r="G10" i="94"/>
  <c r="M10" i="95"/>
  <c r="S21" i="98"/>
  <c r="I14" i="108"/>
  <c r="W27" i="34"/>
  <c r="M26" i="95"/>
  <c r="O30" i="34"/>
  <c r="U16" i="68"/>
  <c r="I12" i="141"/>
  <c r="H24" i="107"/>
  <c r="Z13" i="98"/>
  <c r="M21" i="98"/>
  <c r="D16" i="53"/>
  <c r="N27" i="110"/>
  <c r="AC13" i="92"/>
  <c r="K14" i="108"/>
  <c r="U30" i="49"/>
  <c r="D25" i="53"/>
  <c r="K12" i="94"/>
  <c r="X15" i="125"/>
  <c r="Y15" i="92"/>
  <c r="Y18" i="92"/>
  <c r="Z14" i="92"/>
  <c r="I21" i="79"/>
  <c r="V16" i="98"/>
  <c r="I10" i="141"/>
  <c r="K20" i="95"/>
  <c r="M19" i="36"/>
  <c r="O25" i="141"/>
  <c r="W16" i="34"/>
  <c r="H18" i="107"/>
  <c r="D12" i="53"/>
  <c r="L29" i="54"/>
  <c r="D17" i="54"/>
  <c r="K24" i="97"/>
  <c r="X14" i="98"/>
  <c r="D26" i="53"/>
  <c r="D27" i="45"/>
  <c r="W17" i="98"/>
  <c r="G23" i="97"/>
  <c r="Q23" i="97"/>
  <c r="W26" i="34"/>
  <c r="Q21" i="98"/>
  <c r="K14" i="96"/>
  <c r="K26" i="95"/>
  <c r="I23" i="95"/>
  <c r="H22" i="107"/>
  <c r="M16" i="95"/>
  <c r="P26" i="43"/>
  <c r="P27" i="43"/>
  <c r="P13" i="43"/>
  <c r="W15" i="92"/>
  <c r="K11" i="94"/>
  <c r="O30" i="49"/>
  <c r="H27" i="112"/>
  <c r="D13" i="55"/>
  <c r="M24" i="95"/>
  <c r="K16" i="96"/>
  <c r="O27" i="95"/>
  <c r="I13" i="94"/>
  <c r="D21" i="56"/>
  <c r="M24" i="94"/>
  <c r="L16" i="68"/>
  <c r="D23" i="55"/>
  <c r="M17" i="95"/>
  <c r="V14" i="92"/>
  <c r="M26" i="96"/>
  <c r="Q11" i="95"/>
  <c r="K21" i="98"/>
  <c r="D17" i="56"/>
  <c r="M17" i="97"/>
  <c r="I28" i="106"/>
  <c r="M27" i="96"/>
  <c r="M22" i="97"/>
  <c r="L27" i="110"/>
  <c r="M18" i="36"/>
  <c r="D12" i="54"/>
  <c r="M12" i="97"/>
  <c r="Q29" i="54"/>
  <c r="AN27" i="103" l="1"/>
  <c r="H18" i="147"/>
  <c r="Q27" i="97"/>
  <c r="G21" i="97"/>
  <c r="G17" i="97"/>
  <c r="O17" i="97" s="1"/>
  <c r="M21" i="97"/>
  <c r="Q15" i="97"/>
  <c r="M20" i="97"/>
  <c r="K20" i="97"/>
  <c r="K17" i="97"/>
  <c r="Q20" i="97"/>
  <c r="O15" i="97"/>
  <c r="Q17" i="97"/>
  <c r="X19" i="152"/>
  <c r="AC19" i="92"/>
  <c r="AA20" i="92"/>
  <c r="AA18" i="92"/>
  <c r="Z18" i="92"/>
  <c r="Z19" i="92"/>
  <c r="O23" i="92"/>
  <c r="AA17" i="92"/>
  <c r="S23" i="152"/>
  <c r="AC18" i="92"/>
  <c r="Z17" i="92"/>
  <c r="AC17" i="92"/>
  <c r="P27" i="110"/>
  <c r="H27" i="110"/>
  <c r="F27" i="109"/>
  <c r="J27" i="109"/>
  <c r="N27" i="109"/>
  <c r="P27" i="109"/>
  <c r="F31" i="155"/>
  <c r="G31" i="155" s="1"/>
  <c r="K19" i="143"/>
  <c r="H19" i="143"/>
  <c r="F19" i="143"/>
  <c r="D31" i="36"/>
  <c r="D18" i="54"/>
  <c r="H17" i="147"/>
  <c r="K24" i="147"/>
  <c r="F24" i="147"/>
  <c r="F18" i="147"/>
  <c r="H26" i="142"/>
  <c r="W25" i="34"/>
  <c r="Q23" i="92"/>
  <c r="N30" i="108"/>
  <c r="O17" i="141"/>
  <c r="O15" i="141"/>
  <c r="N30" i="97"/>
  <c r="O17" i="96"/>
  <c r="AN16" i="104"/>
  <c r="W13" i="34"/>
  <c r="AD13" i="68"/>
  <c r="O24" i="141"/>
  <c r="O14" i="141"/>
  <c r="AH23" i="105"/>
  <c r="AH30" i="103"/>
  <c r="AH17" i="103"/>
  <c r="D27" i="50"/>
  <c r="P11" i="43"/>
  <c r="P12" i="43"/>
  <c r="M30" i="34"/>
  <c r="O12" i="141"/>
  <c r="H31" i="107"/>
  <c r="D19" i="57"/>
  <c r="D22" i="50"/>
  <c r="G30" i="34"/>
  <c r="AC13" i="98"/>
  <c r="O11" i="108"/>
  <c r="M12" i="95"/>
  <c r="D23" i="45"/>
  <c r="G14" i="95"/>
  <c r="O16" i="94"/>
  <c r="W24" i="34"/>
  <c r="O20" i="141"/>
  <c r="M19" i="95"/>
  <c r="Y18" i="98"/>
  <c r="AB15" i="92"/>
  <c r="K27" i="97"/>
  <c r="AA18" i="152"/>
  <c r="Y16" i="98"/>
  <c r="F27" i="110"/>
  <c r="K21" i="141"/>
  <c r="F12" i="146"/>
  <c r="F19" i="147"/>
  <c r="K16" i="145"/>
  <c r="F19" i="146"/>
  <c r="O31" i="144"/>
  <c r="D14" i="52"/>
  <c r="O22" i="97"/>
  <c r="P19" i="43"/>
  <c r="P25" i="43"/>
  <c r="D17" i="57"/>
  <c r="O10" i="141"/>
  <c r="D16" i="45"/>
  <c r="O17" i="108"/>
  <c r="O15" i="96"/>
  <c r="O21" i="97"/>
  <c r="O21" i="96"/>
  <c r="I12" i="95"/>
  <c r="D26" i="50"/>
  <c r="S30" i="34"/>
  <c r="K19" i="108"/>
  <c r="O19" i="108" s="1"/>
  <c r="O23" i="108"/>
  <c r="O14" i="97"/>
  <c r="G26" i="108"/>
  <c r="K26" i="108"/>
  <c r="O22" i="94"/>
  <c r="AB14" i="92"/>
  <c r="M27" i="97"/>
  <c r="AA19" i="152"/>
  <c r="G11" i="141"/>
  <c r="O11" i="141" s="1"/>
  <c r="H16" i="147"/>
  <c r="K12" i="146"/>
  <c r="H22" i="146"/>
  <c r="F13" i="146"/>
  <c r="F29" i="148"/>
  <c r="AN30" i="105"/>
  <c r="K29" i="148"/>
  <c r="H19" i="146"/>
  <c r="AB19" i="152"/>
  <c r="G29" i="52"/>
  <c r="P22" i="43"/>
  <c r="P28" i="43"/>
  <c r="P20" i="43"/>
  <c r="N29" i="108"/>
  <c r="O29" i="108" s="1"/>
  <c r="D17" i="50"/>
  <c r="O12" i="108"/>
  <c r="G23" i="141"/>
  <c r="O16" i="97"/>
  <c r="M19" i="108"/>
  <c r="O18" i="108"/>
  <c r="D28" i="52"/>
  <c r="M10" i="97"/>
  <c r="J27" i="110"/>
  <c r="E31" i="43"/>
  <c r="O21" i="108"/>
  <c r="I21" i="141"/>
  <c r="O21" i="141" s="1"/>
  <c r="W14" i="34"/>
  <c r="F17" i="145"/>
  <c r="F25" i="147"/>
  <c r="K25" i="142"/>
  <c r="F17" i="142"/>
  <c r="H13" i="146"/>
  <c r="H18" i="146"/>
  <c r="G19" i="141"/>
  <c r="Q30" i="97"/>
  <c r="M30" i="97"/>
  <c r="Q30" i="94"/>
  <c r="K30" i="94"/>
  <c r="M30" i="94"/>
  <c r="I30" i="94"/>
  <c r="H32" i="107"/>
  <c r="L29" i="57"/>
  <c r="M30" i="96"/>
  <c r="AN11" i="103"/>
  <c r="AN28" i="105"/>
  <c r="V31" i="142"/>
  <c r="H18" i="145"/>
  <c r="F18" i="145"/>
  <c r="K18" i="145"/>
  <c r="D26" i="55"/>
  <c r="D20" i="45"/>
  <c r="P21" i="43"/>
  <c r="P15" i="43"/>
  <c r="P18" i="43"/>
  <c r="P14" i="43"/>
  <c r="P29" i="43"/>
  <c r="O23" i="97"/>
  <c r="D24" i="55"/>
  <c r="D21" i="55"/>
  <c r="N29" i="141"/>
  <c r="O29" i="141" s="1"/>
  <c r="O24" i="108"/>
  <c r="M25" i="96"/>
  <c r="F21" i="79"/>
  <c r="D22" i="57"/>
  <c r="D21" i="45"/>
  <c r="D28" i="55"/>
  <c r="D13" i="50"/>
  <c r="L21" i="79"/>
  <c r="M16" i="96"/>
  <c r="I30" i="106"/>
  <c r="D18" i="55"/>
  <c r="D23" i="50"/>
  <c r="D12" i="50"/>
  <c r="G22" i="141"/>
  <c r="G19" i="95"/>
  <c r="K22" i="96"/>
  <c r="D21" i="50"/>
  <c r="L29" i="50"/>
  <c r="D11" i="50"/>
  <c r="D20" i="55"/>
  <c r="G13" i="95"/>
  <c r="AC12" i="98"/>
  <c r="AD20" i="68"/>
  <c r="I19" i="95"/>
  <c r="I27" i="97"/>
  <c r="AA17" i="152"/>
  <c r="I18" i="94"/>
  <c r="F14" i="143"/>
  <c r="F25" i="145"/>
  <c r="I26" i="94"/>
  <c r="O26" i="94" s="1"/>
  <c r="F21" i="142"/>
  <c r="K21" i="142"/>
  <c r="H21" i="142"/>
  <c r="H27" i="144"/>
  <c r="K27" i="144"/>
  <c r="F27" i="144"/>
  <c r="H28" i="142"/>
  <c r="Q19" i="94"/>
  <c r="I19" i="94"/>
  <c r="O19" i="94" s="1"/>
  <c r="K23" i="146"/>
  <c r="I30" i="49"/>
  <c r="P17" i="43"/>
  <c r="P24" i="43"/>
  <c r="P23" i="43"/>
  <c r="Q29" i="50"/>
  <c r="I30" i="48"/>
  <c r="O23" i="96"/>
  <c r="O21" i="79"/>
  <c r="D19" i="50"/>
  <c r="D14" i="50"/>
  <c r="D19" i="45"/>
  <c r="D25" i="50"/>
  <c r="U21" i="79"/>
  <c r="G29" i="55"/>
  <c r="D27" i="55"/>
  <c r="I27" i="94"/>
  <c r="D29" i="45"/>
  <c r="Q29" i="55"/>
  <c r="I21" i="68"/>
  <c r="AD21" i="68" s="1"/>
  <c r="F21" i="68"/>
  <c r="D14" i="45"/>
  <c r="L29" i="55"/>
  <c r="G22" i="95"/>
  <c r="G25" i="96"/>
  <c r="O25" i="96" s="1"/>
  <c r="G27" i="94"/>
  <c r="W18" i="34"/>
  <c r="K27" i="94"/>
  <c r="K25" i="97"/>
  <c r="K23" i="152"/>
  <c r="H25" i="145"/>
  <c r="K16" i="146"/>
  <c r="K20" i="148"/>
  <c r="I19" i="141"/>
  <c r="O19" i="141" s="1"/>
  <c r="AT22" i="105"/>
  <c r="F28" i="142"/>
  <c r="O20" i="97"/>
  <c r="AT30" i="105"/>
  <c r="I20" i="108"/>
  <c r="AH30" i="105"/>
  <c r="H26" i="145"/>
  <c r="F25" i="144"/>
  <c r="F22" i="146"/>
  <c r="F21" i="148"/>
  <c r="K17" i="142"/>
  <c r="M22" i="96"/>
  <c r="K18" i="97"/>
  <c r="AN18" i="103"/>
  <c r="AN16" i="103"/>
  <c r="P30" i="104"/>
  <c r="Q30" i="104" s="1"/>
  <c r="AB17" i="104" s="1"/>
  <c r="AN20" i="103"/>
  <c r="AN25" i="103"/>
  <c r="AN30" i="104"/>
  <c r="AH24" i="103"/>
  <c r="AH20" i="105"/>
  <c r="H17" i="145"/>
  <c r="K12" i="147"/>
  <c r="K21" i="148"/>
  <c r="AH28" i="104"/>
  <c r="K26" i="145"/>
  <c r="AH18" i="104"/>
  <c r="K22" i="146"/>
  <c r="AH14" i="103"/>
  <c r="K23" i="148"/>
  <c r="K28" i="143"/>
  <c r="V31" i="148"/>
  <c r="T31" i="148"/>
  <c r="K13" i="143"/>
  <c r="H13" i="143"/>
  <c r="F13" i="143"/>
  <c r="H20" i="147"/>
  <c r="K20" i="147"/>
  <c r="F20" i="147"/>
  <c r="F27" i="142"/>
  <c r="K27" i="142"/>
  <c r="H27" i="142"/>
  <c r="P30" i="105"/>
  <c r="Q30" i="105" s="1"/>
  <c r="Q11" i="105"/>
  <c r="AH24" i="104"/>
  <c r="K16" i="143"/>
  <c r="F14" i="146"/>
  <c r="H14" i="146"/>
  <c r="AT17" i="103"/>
  <c r="AT24" i="103"/>
  <c r="AT26" i="103"/>
  <c r="AT12" i="103"/>
  <c r="AT25" i="103"/>
  <c r="AT30" i="103"/>
  <c r="AT13" i="103"/>
  <c r="H29" i="143"/>
  <c r="F29" i="143"/>
  <c r="K29" i="143"/>
  <c r="AH13" i="104"/>
  <c r="AH27" i="103"/>
  <c r="K27" i="145"/>
  <c r="H27" i="145"/>
  <c r="F27" i="145"/>
  <c r="AH21" i="103"/>
  <c r="K12" i="143"/>
  <c r="H12" i="143"/>
  <c r="F12" i="143"/>
  <c r="AH19" i="105"/>
  <c r="K19" i="148"/>
  <c r="F19" i="148"/>
  <c r="H19" i="148"/>
  <c r="AH15" i="103"/>
  <c r="AH28" i="103"/>
  <c r="AH28" i="105"/>
  <c r="T31" i="146"/>
  <c r="V31" i="146"/>
  <c r="AN26" i="103"/>
  <c r="D31" i="146"/>
  <c r="AT23" i="103"/>
  <c r="K17" i="145"/>
  <c r="M31" i="142"/>
  <c r="D31" i="142"/>
  <c r="O31" i="142"/>
  <c r="K23" i="144"/>
  <c r="H23" i="144"/>
  <c r="F23" i="144"/>
  <c r="K14" i="147"/>
  <c r="H14" i="147"/>
  <c r="F14" i="147"/>
  <c r="K27" i="146"/>
  <c r="F23" i="142"/>
  <c r="K23" i="142"/>
  <c r="H23" i="142"/>
  <c r="H14" i="142"/>
  <c r="K14" i="142"/>
  <c r="F14" i="142"/>
  <c r="AH22" i="105"/>
  <c r="AH12" i="103"/>
  <c r="F22" i="143"/>
  <c r="K22" i="143"/>
  <c r="AH25" i="105"/>
  <c r="K22" i="144"/>
  <c r="H22" i="144"/>
  <c r="H29" i="142"/>
  <c r="F29" i="142"/>
  <c r="K29" i="142"/>
  <c r="F21" i="147"/>
  <c r="K21" i="147"/>
  <c r="H21" i="147"/>
  <c r="H28" i="146"/>
  <c r="F28" i="146"/>
  <c r="K28" i="146"/>
  <c r="AH23" i="103"/>
  <c r="AH23" i="104"/>
  <c r="F22" i="144"/>
  <c r="F24" i="146"/>
  <c r="K24" i="146"/>
  <c r="AT21" i="103"/>
  <c r="AN19" i="103"/>
  <c r="AT20" i="103"/>
  <c r="Q17" i="95"/>
  <c r="K17" i="95"/>
  <c r="AT18" i="105"/>
  <c r="AA31" i="146"/>
  <c r="K13" i="147"/>
  <c r="F13" i="147"/>
  <c r="H13" i="147"/>
  <c r="K19" i="145"/>
  <c r="H19" i="145"/>
  <c r="F19" i="145"/>
  <c r="K12" i="144"/>
  <c r="H12" i="144"/>
  <c r="F12" i="144"/>
  <c r="K24" i="148"/>
  <c r="H24" i="148"/>
  <c r="F24" i="148"/>
  <c r="K17" i="143"/>
  <c r="F17" i="143"/>
  <c r="H28" i="147"/>
  <c r="K28" i="147"/>
  <c r="AH22" i="103"/>
  <c r="F16" i="145"/>
  <c r="H22" i="142"/>
  <c r="K22" i="142"/>
  <c r="F22" i="142"/>
  <c r="H15" i="147"/>
  <c r="K15" i="147"/>
  <c r="F15" i="147"/>
  <c r="D31" i="143"/>
  <c r="M31" i="143"/>
  <c r="F16" i="144"/>
  <c r="H16" i="144"/>
  <c r="K16" i="144"/>
  <c r="AH11" i="104"/>
  <c r="AH25" i="104"/>
  <c r="AH30" i="104"/>
  <c r="AH17" i="104"/>
  <c r="AH19" i="104"/>
  <c r="AH12" i="104"/>
  <c r="F16" i="146"/>
  <c r="AH16" i="104"/>
  <c r="AH19" i="103"/>
  <c r="F16" i="143"/>
  <c r="AH21" i="105"/>
  <c r="T31" i="147"/>
  <c r="V31" i="147"/>
  <c r="AN17" i="103"/>
  <c r="AT14" i="103"/>
  <c r="K16" i="148"/>
  <c r="F16" i="148"/>
  <c r="H16" i="148"/>
  <c r="K18" i="148"/>
  <c r="H18" i="148"/>
  <c r="F18" i="148"/>
  <c r="H13" i="148"/>
  <c r="F13" i="148"/>
  <c r="F16" i="142"/>
  <c r="K16" i="142"/>
  <c r="H16" i="142"/>
  <c r="H27" i="146"/>
  <c r="AH26" i="103"/>
  <c r="H25" i="142"/>
  <c r="AH12" i="105"/>
  <c r="H16" i="145"/>
  <c r="AH15" i="104"/>
  <c r="AH27" i="104"/>
  <c r="K19" i="144"/>
  <c r="F19" i="144"/>
  <c r="H19" i="144"/>
  <c r="H19" i="142"/>
  <c r="K19" i="142"/>
  <c r="F19" i="142"/>
  <c r="AC31" i="142"/>
  <c r="AA31" i="142"/>
  <c r="AH20" i="104"/>
  <c r="K20" i="146"/>
  <c r="H16" i="143"/>
  <c r="H22" i="143"/>
  <c r="I23" i="152"/>
  <c r="AT16" i="103"/>
  <c r="K18" i="143"/>
  <c r="F18" i="143"/>
  <c r="H18" i="143"/>
  <c r="F17" i="148"/>
  <c r="H17" i="148"/>
  <c r="K17" i="148"/>
  <c r="AH17" i="105"/>
  <c r="AH11" i="105"/>
  <c r="AC31" i="148"/>
  <c r="AA31" i="148"/>
  <c r="AN30" i="103"/>
  <c r="AN12" i="103"/>
  <c r="AN14" i="103"/>
  <c r="AN15" i="103"/>
  <c r="AT15" i="103"/>
  <c r="X13" i="152"/>
  <c r="X12" i="152"/>
  <c r="G27" i="141"/>
  <c r="I27" i="141"/>
  <c r="H24" i="145"/>
  <c r="F24" i="145"/>
  <c r="K24" i="145"/>
  <c r="H20" i="143"/>
  <c r="F20" i="143"/>
  <c r="K20" i="143"/>
  <c r="D31" i="147"/>
  <c r="O31" i="147"/>
  <c r="AH13" i="103"/>
  <c r="K29" i="144"/>
  <c r="H29" i="144"/>
  <c r="F29" i="144"/>
  <c r="O31" i="148"/>
  <c r="D31" i="148"/>
  <c r="AN21" i="103"/>
  <c r="AT11" i="103"/>
  <c r="F14" i="148"/>
  <c r="K14" i="148"/>
  <c r="H14" i="148"/>
  <c r="AH21" i="104"/>
  <c r="AH22" i="104"/>
  <c r="F15" i="142"/>
  <c r="H15" i="142"/>
  <c r="K15" i="142"/>
  <c r="F24" i="144"/>
  <c r="K24" i="144"/>
  <c r="H24" i="144"/>
  <c r="H26" i="147"/>
  <c r="F26" i="147"/>
  <c r="AH15" i="105"/>
  <c r="F15" i="143"/>
  <c r="H15" i="143"/>
  <c r="F21" i="144"/>
  <c r="H21" i="144"/>
  <c r="K21" i="144"/>
  <c r="H25" i="144"/>
  <c r="Q11" i="103"/>
  <c r="P30" i="103"/>
  <c r="Q30" i="103" s="1"/>
  <c r="AH25" i="103"/>
  <c r="AA31" i="143"/>
  <c r="AC31" i="143"/>
  <c r="AT13" i="105"/>
  <c r="AT21" i="105"/>
  <c r="AT28" i="105"/>
  <c r="AT23" i="105"/>
  <c r="AT17" i="105"/>
  <c r="AT11" i="105"/>
  <c r="AT19" i="105"/>
  <c r="AT24" i="105"/>
  <c r="AT14" i="105"/>
  <c r="AT15" i="105"/>
  <c r="AT26" i="105"/>
  <c r="AT25" i="105"/>
  <c r="AT27" i="105"/>
  <c r="AT16" i="105"/>
  <c r="AT12" i="105"/>
  <c r="AH14" i="104"/>
  <c r="F18" i="146"/>
  <c r="AN13" i="103"/>
  <c r="H13" i="145"/>
  <c r="F13" i="145"/>
  <c r="AH16" i="105"/>
  <c r="AN24" i="103"/>
  <c r="I15" i="79"/>
  <c r="U15" i="79"/>
  <c r="F15" i="79"/>
  <c r="AT19" i="103"/>
  <c r="AT20" i="105"/>
  <c r="M31" i="148"/>
  <c r="H26" i="143"/>
  <c r="F26" i="143"/>
  <c r="K26" i="143"/>
  <c r="F20" i="142"/>
  <c r="K20" i="142"/>
  <c r="F25" i="143"/>
  <c r="H25" i="143"/>
  <c r="K25" i="143"/>
  <c r="H27" i="147"/>
  <c r="K27" i="147"/>
  <c r="AH26" i="104"/>
  <c r="K14" i="146"/>
  <c r="AN11" i="104"/>
  <c r="AN15" i="104"/>
  <c r="AN24" i="104"/>
  <c r="AN18" i="104"/>
  <c r="AN13" i="104"/>
  <c r="AN28" i="104"/>
  <c r="AN27" i="104"/>
  <c r="AN23" i="104"/>
  <c r="AN14" i="104"/>
  <c r="AN20" i="104"/>
  <c r="AN19" i="104"/>
  <c r="AN26" i="104"/>
  <c r="AN12" i="104"/>
  <c r="AN21" i="104"/>
  <c r="AN22" i="104"/>
  <c r="AN17" i="104"/>
  <c r="AN25" i="104"/>
  <c r="AT18" i="103"/>
  <c r="AH13" i="105"/>
  <c r="T31" i="144"/>
  <c r="V31" i="144"/>
  <c r="AH27" i="105"/>
  <c r="AH24" i="105"/>
  <c r="K26" i="144"/>
  <c r="H26" i="144"/>
  <c r="F26" i="144"/>
  <c r="AN12" i="105"/>
  <c r="AN11" i="105"/>
  <c r="AN13" i="105"/>
  <c r="AN26" i="105"/>
  <c r="AN15" i="105"/>
  <c r="AN25" i="105"/>
  <c r="AN19" i="105"/>
  <c r="AN18" i="105"/>
  <c r="AN27" i="105"/>
  <c r="AN23" i="105"/>
  <c r="AN24" i="105"/>
  <c r="AN21" i="105"/>
  <c r="AN16" i="105"/>
  <c r="AN17" i="105"/>
  <c r="AN14" i="105"/>
  <c r="AN20" i="105"/>
  <c r="AN22" i="105"/>
  <c r="AH20" i="103"/>
  <c r="H12" i="147"/>
  <c r="F12" i="147"/>
  <c r="AH18" i="103"/>
  <c r="D31" i="145"/>
  <c r="AT27" i="103"/>
  <c r="K12" i="142"/>
  <c r="F12" i="142"/>
  <c r="V31" i="143"/>
  <c r="T31" i="143"/>
  <c r="H21" i="145"/>
  <c r="F21" i="145"/>
  <c r="K21" i="145"/>
  <c r="F15" i="144"/>
  <c r="H15" i="144"/>
  <c r="K15" i="144"/>
  <c r="AH14" i="105"/>
  <c r="H22" i="148"/>
  <c r="K22" i="148"/>
  <c r="F22" i="148"/>
  <c r="K25" i="144"/>
  <c r="F20" i="148"/>
  <c r="H20" i="148"/>
  <c r="F18" i="142"/>
  <c r="H18" i="142"/>
  <c r="F25" i="146"/>
  <c r="K25" i="146"/>
  <c r="AH26" i="105"/>
  <c r="F26" i="148"/>
  <c r="H26" i="148"/>
  <c r="H27" i="143"/>
  <c r="F27" i="143"/>
  <c r="K27" i="143"/>
  <c r="F18" i="144"/>
  <c r="H18" i="144"/>
  <c r="K18" i="144"/>
  <c r="AH11" i="103"/>
  <c r="K15" i="146"/>
  <c r="H15" i="146"/>
  <c r="F15" i="146"/>
  <c r="AH18" i="105"/>
  <c r="AC31" i="144"/>
  <c r="AA31" i="144"/>
  <c r="K28" i="144"/>
  <c r="F28" i="144"/>
  <c r="K26" i="142"/>
  <c r="AN22" i="103"/>
  <c r="AP14" i="103" s="1"/>
  <c r="AT28" i="103"/>
  <c r="I17" i="95"/>
  <c r="O17" i="95" s="1"/>
  <c r="AN23" i="103"/>
  <c r="V31" i="145"/>
  <c r="H24" i="146"/>
  <c r="K27" i="141"/>
  <c r="F28" i="147"/>
  <c r="D31" i="144"/>
  <c r="AH16" i="103"/>
  <c r="K26" i="147"/>
  <c r="AC19" i="152"/>
  <c r="AB14" i="104"/>
  <c r="AB23" i="104"/>
  <c r="AB18" i="104"/>
  <c r="AB12" i="104"/>
  <c r="AB16" i="104"/>
  <c r="AB15" i="104"/>
  <c r="AB26" i="104"/>
  <c r="AB28" i="104"/>
  <c r="AB22" i="104"/>
  <c r="AB13" i="104"/>
  <c r="AB11" i="104"/>
  <c r="AB21" i="104"/>
  <c r="AB24" i="104"/>
  <c r="AB20" i="104"/>
  <c r="AB27" i="104"/>
  <c r="AB19" i="104"/>
  <c r="AP23" i="103"/>
  <c r="AP27" i="103"/>
  <c r="AP24" i="103"/>
  <c r="AP17" i="103"/>
  <c r="AP12" i="103"/>
  <c r="AP22" i="103"/>
  <c r="AP15" i="103"/>
  <c r="AP29" i="103"/>
  <c r="AP16" i="103"/>
  <c r="AP28" i="103"/>
  <c r="AP11" i="103"/>
  <c r="AP26" i="103"/>
  <c r="AP13" i="103"/>
  <c r="AV28" i="104"/>
  <c r="AV24" i="104"/>
  <c r="AV18" i="104"/>
  <c r="AV15" i="104"/>
  <c r="AV13" i="104"/>
  <c r="AV19" i="104"/>
  <c r="AV29" i="104"/>
  <c r="AV26" i="104"/>
  <c r="AV25" i="104"/>
  <c r="AV12" i="104"/>
  <c r="AV20" i="104"/>
  <c r="AV14" i="104"/>
  <c r="AV17" i="104"/>
  <c r="AV11" i="104"/>
  <c r="AV22" i="104"/>
  <c r="AV23" i="104"/>
  <c r="AV16" i="104"/>
  <c r="AV27" i="104"/>
  <c r="AV21" i="104"/>
  <c r="Y12" i="152"/>
  <c r="M27" i="94"/>
  <c r="O27" i="94" s="1"/>
  <c r="K19" i="95"/>
  <c r="O19" i="95" s="1"/>
  <c r="I18" i="97"/>
  <c r="M18" i="97"/>
  <c r="Q24" i="94"/>
  <c r="I22" i="96"/>
  <c r="O22" i="96" s="1"/>
  <c r="O15" i="94"/>
  <c r="M20" i="108"/>
  <c r="G18" i="97"/>
  <c r="O24" i="94"/>
  <c r="AA21" i="79"/>
  <c r="K10" i="108"/>
  <c r="I10" i="108"/>
  <c r="D22" i="52"/>
  <c r="Q23" i="152"/>
  <c r="D26" i="54"/>
  <c r="M13" i="96"/>
  <c r="O13" i="96" s="1"/>
  <c r="M20" i="94"/>
  <c r="O20" i="94" s="1"/>
  <c r="Q12" i="95"/>
  <c r="Y13" i="152"/>
  <c r="D27" i="112"/>
  <c r="J27" i="112"/>
  <c r="Q26" i="97"/>
  <c r="I26" i="97"/>
  <c r="O26" i="97" s="1"/>
  <c r="D27" i="54"/>
  <c r="D22" i="54"/>
  <c r="Q13" i="96"/>
  <c r="G29" i="54"/>
  <c r="G12" i="95"/>
  <c r="O12" i="95" s="1"/>
  <c r="I22" i="95"/>
  <c r="O22" i="95" s="1"/>
  <c r="Q14" i="95"/>
  <c r="K14" i="95"/>
  <c r="I14" i="95"/>
  <c r="W10" i="34"/>
  <c r="O27" i="97"/>
  <c r="AD19" i="68"/>
  <c r="AD18" i="68"/>
  <c r="AD13" i="125"/>
  <c r="AD12" i="68"/>
  <c r="I11" i="96"/>
  <c r="M11" i="96"/>
  <c r="Q11" i="96"/>
  <c r="AD12" i="125"/>
  <c r="AD17" i="68"/>
  <c r="O18" i="94"/>
  <c r="C31" i="106"/>
  <c r="E31" i="106" s="1"/>
  <c r="W11" i="34"/>
  <c r="N30" i="95"/>
  <c r="K22" i="141"/>
  <c r="O22" i="141" s="1"/>
  <c r="I31" i="106"/>
  <c r="O23" i="68"/>
  <c r="F23" i="68"/>
  <c r="L23" i="68"/>
  <c r="I23" i="68"/>
  <c r="AA23" i="68"/>
  <c r="X23" i="68"/>
  <c r="R23" i="68"/>
  <c r="U23" i="68"/>
  <c r="O26" i="95"/>
  <c r="I30" i="96"/>
  <c r="M21" i="94"/>
  <c r="I21" i="94"/>
  <c r="K21" i="94"/>
  <c r="G21" i="94"/>
  <c r="Q21" i="94"/>
  <c r="Y30" i="49"/>
  <c r="Q30" i="49"/>
  <c r="G22" i="108"/>
  <c r="M22" i="108"/>
  <c r="I22" i="108"/>
  <c r="K22" i="108"/>
  <c r="D29" i="51"/>
  <c r="L29" i="51"/>
  <c r="D17" i="51"/>
  <c r="D23" i="51"/>
  <c r="D26" i="51"/>
  <c r="D14" i="51"/>
  <c r="D20" i="51"/>
  <c r="Q29" i="51"/>
  <c r="D12" i="51"/>
  <c r="D27" i="51"/>
  <c r="D15" i="51"/>
  <c r="G29" i="51"/>
  <c r="D22" i="51"/>
  <c r="D13" i="51"/>
  <c r="D28" i="51"/>
  <c r="D25" i="51"/>
  <c r="D19" i="51"/>
  <c r="D16" i="51"/>
  <c r="D24" i="51"/>
  <c r="D21" i="51"/>
  <c r="Y30" i="34"/>
  <c r="Q30" i="34"/>
  <c r="K30" i="34"/>
  <c r="W22" i="34"/>
  <c r="W17" i="92"/>
  <c r="W18" i="92"/>
  <c r="W20" i="92"/>
  <c r="W19" i="92"/>
  <c r="Q12" i="97"/>
  <c r="I12" i="97"/>
  <c r="K12" i="97"/>
  <c r="I16" i="108"/>
  <c r="K16" i="108"/>
  <c r="E32" i="107"/>
  <c r="D27" i="111"/>
  <c r="P27" i="111"/>
  <c r="N27" i="111"/>
  <c r="L27" i="111"/>
  <c r="H27" i="111"/>
  <c r="F27" i="111"/>
  <c r="J27" i="111"/>
  <c r="Q10" i="96"/>
  <c r="M10" i="96"/>
  <c r="O10" i="96" s="1"/>
  <c r="G16" i="141"/>
  <c r="K16" i="141"/>
  <c r="I16" i="141"/>
  <c r="G15" i="108"/>
  <c r="I15" i="108"/>
  <c r="K15" i="108"/>
  <c r="D29" i="56"/>
  <c r="D27" i="56"/>
  <c r="D25" i="56"/>
  <c r="D20" i="56"/>
  <c r="D28" i="56"/>
  <c r="L29" i="56"/>
  <c r="D26" i="56"/>
  <c r="D15" i="56"/>
  <c r="G31" i="84"/>
  <c r="E31" i="84"/>
  <c r="I31" i="84"/>
  <c r="AD15" i="68"/>
  <c r="D29" i="55"/>
  <c r="D11" i="55"/>
  <c r="I16" i="106"/>
  <c r="G27" i="108"/>
  <c r="K27" i="108"/>
  <c r="M27" i="108"/>
  <c r="I27" i="108"/>
  <c r="G11" i="95"/>
  <c r="M11" i="95"/>
  <c r="I11" i="95"/>
  <c r="D30" i="45"/>
  <c r="D28" i="45"/>
  <c r="D17" i="45"/>
  <c r="D22" i="45"/>
  <c r="D26" i="45"/>
  <c r="D13" i="45"/>
  <c r="D25" i="45"/>
  <c r="D24" i="45"/>
  <c r="D12" i="45"/>
  <c r="D15" i="45"/>
  <c r="P30" i="45"/>
  <c r="L30" i="45"/>
  <c r="Y30" i="48"/>
  <c r="G30" i="48"/>
  <c r="M30" i="48"/>
  <c r="Q30" i="48"/>
  <c r="Q24" i="70"/>
  <c r="Q27" i="70"/>
  <c r="Q15" i="70"/>
  <c r="Q31" i="70"/>
  <c r="Q30" i="70"/>
  <c r="Q20" i="70"/>
  <c r="Q22" i="70"/>
  <c r="Q29" i="70"/>
  <c r="Q13" i="70"/>
  <c r="Q14" i="70"/>
  <c r="Q16" i="70"/>
  <c r="Q18" i="70"/>
  <c r="Q21" i="70"/>
  <c r="Q28" i="70"/>
  <c r="Q17" i="70"/>
  <c r="Q32" i="70"/>
  <c r="Q26" i="70"/>
  <c r="Q19" i="70"/>
  <c r="Q25" i="70"/>
  <c r="Q23" i="70"/>
  <c r="M16" i="108"/>
  <c r="Q25" i="94"/>
  <c r="I25" i="94"/>
  <c r="G25" i="94"/>
  <c r="K25" i="94"/>
  <c r="D15" i="57"/>
  <c r="D18" i="57"/>
  <c r="G29" i="57"/>
  <c r="D14" i="57"/>
  <c r="D11" i="57"/>
  <c r="D13" i="57"/>
  <c r="D26" i="57"/>
  <c r="D20" i="57"/>
  <c r="D27" i="57"/>
  <c r="D12" i="57"/>
  <c r="D24" i="57"/>
  <c r="D21" i="57"/>
  <c r="Q29" i="57"/>
  <c r="D16" i="57"/>
  <c r="D23" i="57"/>
  <c r="D28" i="57"/>
  <c r="M15" i="108"/>
  <c r="X21" i="68"/>
  <c r="O21" i="68"/>
  <c r="U21" i="68"/>
  <c r="R21" i="68"/>
  <c r="L21" i="68"/>
  <c r="AA21" i="68"/>
  <c r="D29" i="50"/>
  <c r="D20" i="50"/>
  <c r="D18" i="50"/>
  <c r="D16" i="50"/>
  <c r="D24" i="50"/>
  <c r="G29" i="50"/>
  <c r="G25" i="108"/>
  <c r="K25" i="108"/>
  <c r="I25" i="108"/>
  <c r="D29" i="52"/>
  <c r="D23" i="52"/>
  <c r="Q29" i="52"/>
  <c r="D26" i="52"/>
  <c r="D25" i="52"/>
  <c r="D13" i="52"/>
  <c r="D20" i="52"/>
  <c r="D18" i="52"/>
  <c r="D15" i="52"/>
  <c r="L29" i="52"/>
  <c r="D19" i="52"/>
  <c r="D12" i="52"/>
  <c r="D27" i="52"/>
  <c r="D11" i="52"/>
  <c r="D24" i="52"/>
  <c r="G23" i="92"/>
  <c r="H30" i="45"/>
  <c r="D16" i="52"/>
  <c r="AD15" i="125"/>
  <c r="O27" i="96"/>
  <c r="O14" i="94"/>
  <c r="O20" i="96"/>
  <c r="O25" i="97"/>
  <c r="G29" i="108"/>
  <c r="K29" i="141"/>
  <c r="O12" i="96"/>
  <c r="O16" i="95"/>
  <c r="O10" i="95"/>
  <c r="K30" i="141"/>
  <c r="O12" i="94"/>
  <c r="I29" i="108"/>
  <c r="O24" i="97"/>
  <c r="X21" i="79"/>
  <c r="O18" i="96"/>
  <c r="I30" i="108"/>
  <c r="Q30" i="108"/>
  <c r="R21" i="43"/>
  <c r="Q21" i="43"/>
  <c r="Q15" i="43"/>
  <c r="R15" i="43"/>
  <c r="R18" i="43"/>
  <c r="Q18" i="43"/>
  <c r="Q14" i="43"/>
  <c r="R14" i="43"/>
  <c r="R29" i="43"/>
  <c r="Q29" i="43"/>
  <c r="AD16" i="68"/>
  <c r="M30" i="108"/>
  <c r="O12" i="97"/>
  <c r="O18" i="95"/>
  <c r="O10" i="108"/>
  <c r="O19" i="96"/>
  <c r="O11" i="94"/>
  <c r="O20" i="95"/>
  <c r="AD19" i="79"/>
  <c r="O14" i="96"/>
  <c r="Q13" i="43"/>
  <c r="R13" i="43"/>
  <c r="R12" i="43"/>
  <c r="Q12" i="43"/>
  <c r="R17" i="43"/>
  <c r="Q17" i="43"/>
  <c r="R24" i="43"/>
  <c r="Q24" i="43"/>
  <c r="Q23" i="43"/>
  <c r="R23" i="43"/>
  <c r="Q16" i="43"/>
  <c r="R16" i="43"/>
  <c r="G30" i="108"/>
  <c r="O24" i="36"/>
  <c r="O14" i="36"/>
  <c r="O27" i="36"/>
  <c r="O25" i="36"/>
  <c r="O16" i="36"/>
  <c r="O12" i="36"/>
  <c r="O17" i="36"/>
  <c r="O22" i="36"/>
  <c r="O19" i="36"/>
  <c r="O20" i="36"/>
  <c r="O13" i="36"/>
  <c r="O26" i="36"/>
  <c r="O21" i="36"/>
  <c r="O15" i="36"/>
  <c r="O23" i="36"/>
  <c r="O28" i="36"/>
  <c r="O11" i="36"/>
  <c r="O18" i="36"/>
  <c r="O29" i="36"/>
  <c r="K30" i="97"/>
  <c r="I29" i="141"/>
  <c r="I30" i="97"/>
  <c r="G30" i="97"/>
  <c r="O13" i="97"/>
  <c r="O21" i="95"/>
  <c r="O13" i="94"/>
  <c r="K30" i="96"/>
  <c r="O30" i="96" s="1"/>
  <c r="Q30" i="96"/>
  <c r="O11" i="97"/>
  <c r="R27" i="43"/>
  <c r="Q27" i="43"/>
  <c r="W30" i="47"/>
  <c r="O19" i="97"/>
  <c r="O26" i="96"/>
  <c r="O10" i="97"/>
  <c r="O24" i="95"/>
  <c r="O23" i="95"/>
  <c r="O23" i="94"/>
  <c r="R11" i="43"/>
  <c r="Q11" i="43"/>
  <c r="Q26" i="43"/>
  <c r="R26" i="43"/>
  <c r="Q22" i="43"/>
  <c r="R22" i="43"/>
  <c r="R19" i="43"/>
  <c r="Q19" i="43"/>
  <c r="Q28" i="43"/>
  <c r="R28" i="43"/>
  <c r="Q25" i="43"/>
  <c r="R25" i="43"/>
  <c r="R20" i="43"/>
  <c r="Q20" i="43"/>
  <c r="O10" i="94"/>
  <c r="K30" i="108"/>
  <c r="O16" i="96"/>
  <c r="I30" i="141"/>
  <c r="M30" i="141"/>
  <c r="Q30" i="141"/>
  <c r="W30" i="34"/>
  <c r="W30" i="49"/>
  <c r="O13" i="95"/>
  <c r="O13" i="108"/>
  <c r="O23" i="141"/>
  <c r="G30" i="94"/>
  <c r="O30" i="94" s="1"/>
  <c r="G29" i="141"/>
  <c r="O17" i="94"/>
  <c r="O14" i="108"/>
  <c r="M29" i="108" l="1"/>
  <c r="K29" i="108"/>
  <c r="O20" i="108"/>
  <c r="AP20" i="103"/>
  <c r="AQ20" i="103" s="1"/>
  <c r="AD21" i="79"/>
  <c r="O26" i="108"/>
  <c r="AB30" i="105"/>
  <c r="F31" i="106"/>
  <c r="G31" i="106" s="1"/>
  <c r="AB30" i="104"/>
  <c r="AB25" i="104"/>
  <c r="AP21" i="103"/>
  <c r="AR21" i="103" s="1"/>
  <c r="AP25" i="103"/>
  <c r="AQ25" i="103" s="1"/>
  <c r="AP18" i="103"/>
  <c r="AB14" i="103"/>
  <c r="AB11" i="103"/>
  <c r="AB18" i="103"/>
  <c r="AB26" i="103"/>
  <c r="AB28" i="103"/>
  <c r="AB21" i="103"/>
  <c r="AB20" i="103"/>
  <c r="AB19" i="103"/>
  <c r="AB24" i="103"/>
  <c r="AB23" i="103"/>
  <c r="AB13" i="103"/>
  <c r="AB27" i="103"/>
  <c r="AB12" i="103"/>
  <c r="AB16" i="103"/>
  <c r="AB15" i="103"/>
  <c r="AB25" i="103"/>
  <c r="AB22" i="103"/>
  <c r="AB17" i="103"/>
  <c r="F31" i="147"/>
  <c r="R31" i="147"/>
  <c r="K31" i="147"/>
  <c r="H31" i="147"/>
  <c r="Y31" i="147"/>
  <c r="F31" i="146"/>
  <c r="R31" i="146"/>
  <c r="H31" i="146"/>
  <c r="K31" i="146"/>
  <c r="Y31" i="146"/>
  <c r="AP19" i="103"/>
  <c r="F31" i="144"/>
  <c r="K31" i="144"/>
  <c r="R31" i="144"/>
  <c r="Y31" i="144"/>
  <c r="H31" i="144"/>
  <c r="AJ16" i="103"/>
  <c r="AJ23" i="103"/>
  <c r="AJ13" i="103"/>
  <c r="AJ19" i="103"/>
  <c r="AJ21" i="103"/>
  <c r="AJ20" i="103"/>
  <c r="AJ29" i="103"/>
  <c r="AJ26" i="103"/>
  <c r="AJ22" i="103"/>
  <c r="AJ14" i="103"/>
  <c r="AJ18" i="103"/>
  <c r="AJ25" i="103"/>
  <c r="AJ17" i="103"/>
  <c r="AJ24" i="103"/>
  <c r="AJ11" i="103"/>
  <c r="AJ28" i="103"/>
  <c r="AJ15" i="103"/>
  <c r="AJ27" i="103"/>
  <c r="AJ12" i="103"/>
  <c r="K31" i="145"/>
  <c r="Y31" i="145"/>
  <c r="R31" i="145"/>
  <c r="H31" i="145"/>
  <c r="F31" i="145"/>
  <c r="AP18" i="105"/>
  <c r="AP27" i="105"/>
  <c r="AP14" i="105"/>
  <c r="AP22" i="105"/>
  <c r="AP11" i="105"/>
  <c r="AP13" i="105"/>
  <c r="AP24" i="105"/>
  <c r="AP20" i="105"/>
  <c r="AP28" i="105"/>
  <c r="AP12" i="105"/>
  <c r="AP25" i="105"/>
  <c r="AP17" i="105"/>
  <c r="AP19" i="105"/>
  <c r="AP16" i="105"/>
  <c r="AP15" i="105"/>
  <c r="AP21" i="105"/>
  <c r="AP26" i="105"/>
  <c r="AP23" i="105"/>
  <c r="AP29" i="105"/>
  <c r="AD15" i="79"/>
  <c r="AV17" i="105"/>
  <c r="AV22" i="105"/>
  <c r="AV11" i="105"/>
  <c r="AV23" i="105"/>
  <c r="AV15" i="105"/>
  <c r="AV20" i="105"/>
  <c r="AV19" i="105"/>
  <c r="AV29" i="105"/>
  <c r="AV13" i="105"/>
  <c r="AV26" i="105"/>
  <c r="AV27" i="105"/>
  <c r="AV14" i="105"/>
  <c r="AV25" i="105"/>
  <c r="AV18" i="105"/>
  <c r="AV21" i="105"/>
  <c r="AV12" i="105"/>
  <c r="AV16" i="105"/>
  <c r="AV28" i="105"/>
  <c r="AV24" i="105"/>
  <c r="AV29" i="103"/>
  <c r="AV17" i="103"/>
  <c r="AV19" i="103"/>
  <c r="AV13" i="103"/>
  <c r="AV26" i="103"/>
  <c r="AV18" i="103"/>
  <c r="AV27" i="103"/>
  <c r="AV16" i="103"/>
  <c r="AV25" i="103"/>
  <c r="AV15" i="103"/>
  <c r="AV20" i="103"/>
  <c r="AV24" i="103"/>
  <c r="AV11" i="103"/>
  <c r="AV14" i="103"/>
  <c r="AV21" i="103"/>
  <c r="AV28" i="103"/>
  <c r="AV12" i="103"/>
  <c r="AV23" i="103"/>
  <c r="AV22" i="103"/>
  <c r="F31" i="143"/>
  <c r="R31" i="143"/>
  <c r="Y31" i="143"/>
  <c r="K31" i="143"/>
  <c r="H31" i="143"/>
  <c r="AB19" i="105"/>
  <c r="AB22" i="105"/>
  <c r="AB18" i="105"/>
  <c r="AB17" i="105"/>
  <c r="AB14" i="105"/>
  <c r="AB20" i="105"/>
  <c r="AB25" i="105"/>
  <c r="AB11" i="105"/>
  <c r="AB16" i="105"/>
  <c r="AB12" i="105"/>
  <c r="AB13" i="105"/>
  <c r="AB28" i="105"/>
  <c r="AB15" i="105"/>
  <c r="AB26" i="105"/>
  <c r="AB23" i="105"/>
  <c r="AB27" i="105"/>
  <c r="AB21" i="105"/>
  <c r="AB24" i="105"/>
  <c r="AJ13" i="104"/>
  <c r="AJ25" i="104"/>
  <c r="AJ21" i="104"/>
  <c r="AJ28" i="104"/>
  <c r="AJ19" i="104"/>
  <c r="AJ26" i="104"/>
  <c r="AJ14" i="104"/>
  <c r="AJ15" i="104"/>
  <c r="AJ12" i="104"/>
  <c r="AJ16" i="104"/>
  <c r="AJ17" i="104"/>
  <c r="AJ11" i="104"/>
  <c r="AJ27" i="104"/>
  <c r="AJ18" i="104"/>
  <c r="AJ29" i="104"/>
  <c r="AJ20" i="104"/>
  <c r="AJ24" i="104"/>
  <c r="AJ22" i="104"/>
  <c r="AJ23" i="104"/>
  <c r="Y31" i="142"/>
  <c r="R31" i="142"/>
  <c r="H31" i="142"/>
  <c r="K31" i="142"/>
  <c r="F31" i="142"/>
  <c r="AP29" i="104"/>
  <c r="AP17" i="104"/>
  <c r="AP26" i="104"/>
  <c r="AP27" i="104"/>
  <c r="AP28" i="104"/>
  <c r="AP24" i="104"/>
  <c r="AP11" i="104"/>
  <c r="AP23" i="104"/>
  <c r="AP13" i="104"/>
  <c r="AP12" i="104"/>
  <c r="AP22" i="104"/>
  <c r="AP19" i="104"/>
  <c r="AP20" i="104"/>
  <c r="AP14" i="104"/>
  <c r="AP16" i="104"/>
  <c r="AP15" i="104"/>
  <c r="AP18" i="104"/>
  <c r="AP25" i="104"/>
  <c r="AP21" i="104"/>
  <c r="AB30" i="103"/>
  <c r="K31" i="148"/>
  <c r="F31" i="148"/>
  <c r="Y31" i="148"/>
  <c r="R31" i="148"/>
  <c r="H31" i="148"/>
  <c r="O27" i="141"/>
  <c r="AJ19" i="105"/>
  <c r="AJ16" i="105"/>
  <c r="AJ17" i="105"/>
  <c r="AJ22" i="105"/>
  <c r="AJ13" i="105"/>
  <c r="AJ25" i="105"/>
  <c r="AJ23" i="105"/>
  <c r="AJ24" i="105"/>
  <c r="AJ18" i="105"/>
  <c r="AJ29" i="105"/>
  <c r="AJ14" i="105"/>
  <c r="AJ28" i="105"/>
  <c r="AJ26" i="105"/>
  <c r="AJ20" i="105"/>
  <c r="AJ15" i="105"/>
  <c r="AJ21" i="105"/>
  <c r="AJ11" i="105"/>
  <c r="AJ27" i="105"/>
  <c r="AJ12" i="105"/>
  <c r="AW16" i="104"/>
  <c r="AX16" i="104"/>
  <c r="AX17" i="104"/>
  <c r="AW17" i="104"/>
  <c r="AX25" i="104"/>
  <c r="AW25" i="104"/>
  <c r="AX13" i="104"/>
  <c r="AW13" i="104"/>
  <c r="AW28" i="104"/>
  <c r="AX28" i="104"/>
  <c r="AR28" i="103"/>
  <c r="AQ28" i="103"/>
  <c r="AQ14" i="103"/>
  <c r="AR14" i="103"/>
  <c r="AQ17" i="103"/>
  <c r="AR17" i="103"/>
  <c r="AX23" i="104"/>
  <c r="AW23" i="104"/>
  <c r="AW14" i="104"/>
  <c r="AX14" i="104"/>
  <c r="AX26" i="104"/>
  <c r="AW26" i="104"/>
  <c r="AX15" i="104"/>
  <c r="AW15" i="104"/>
  <c r="AQ13" i="103"/>
  <c r="AR13" i="103"/>
  <c r="AQ16" i="103"/>
  <c r="AR16" i="103"/>
  <c r="AR20" i="103"/>
  <c r="AR24" i="103"/>
  <c r="AQ24" i="103"/>
  <c r="AQ27" i="103"/>
  <c r="AR27" i="103"/>
  <c r="AD12" i="104"/>
  <c r="AD15" i="104"/>
  <c r="AD28" i="104"/>
  <c r="AD18" i="104"/>
  <c r="AD17" i="104"/>
  <c r="AD20" i="104"/>
  <c r="AD11" i="104"/>
  <c r="AD13" i="104"/>
  <c r="AD22" i="104"/>
  <c r="AD27" i="104"/>
  <c r="AD21" i="104"/>
  <c r="AD29" i="104"/>
  <c r="AD25" i="104"/>
  <c r="AD19" i="104"/>
  <c r="AD24" i="104"/>
  <c r="AD14" i="104"/>
  <c r="AD26" i="104"/>
  <c r="AD16" i="104"/>
  <c r="AD23" i="104"/>
  <c r="AX21" i="104"/>
  <c r="AW21" i="104"/>
  <c r="AW22" i="104"/>
  <c r="AX22" i="104"/>
  <c r="AX20" i="104"/>
  <c r="AW20" i="104"/>
  <c r="AW29" i="104"/>
  <c r="AX29" i="104"/>
  <c r="AW18" i="104"/>
  <c r="AX18" i="104"/>
  <c r="AQ26" i="103"/>
  <c r="AR26" i="103"/>
  <c r="AR29" i="103"/>
  <c r="AQ29" i="103"/>
  <c r="AR22" i="103"/>
  <c r="AQ22" i="103"/>
  <c r="AR25" i="103"/>
  <c r="AQ18" i="103"/>
  <c r="AR18" i="103"/>
  <c r="AW27" i="104"/>
  <c r="AX27" i="104"/>
  <c r="AW11" i="104"/>
  <c r="AX11" i="104"/>
  <c r="AW12" i="104"/>
  <c r="AX12" i="104"/>
  <c r="AX19" i="104"/>
  <c r="AW19" i="104"/>
  <c r="AX24" i="104"/>
  <c r="AW24" i="104"/>
  <c r="AR11" i="103"/>
  <c r="AQ11" i="103"/>
  <c r="AR15" i="103"/>
  <c r="AQ15" i="103"/>
  <c r="AR12" i="103"/>
  <c r="AQ12" i="103"/>
  <c r="AR19" i="103"/>
  <c r="AQ19" i="103"/>
  <c r="AR23" i="103"/>
  <c r="AQ23" i="103"/>
  <c r="O14" i="95"/>
  <c r="O18" i="97"/>
  <c r="O11" i="96"/>
  <c r="W30" i="48"/>
  <c r="O11" i="95"/>
  <c r="G30" i="95"/>
  <c r="M30" i="95"/>
  <c r="Q30" i="95"/>
  <c r="K30" i="95"/>
  <c r="I30" i="95"/>
  <c r="O16" i="108"/>
  <c r="O25" i="108"/>
  <c r="O15" i="108"/>
  <c r="O22" i="108"/>
  <c r="O21" i="94"/>
  <c r="AD23" i="68"/>
  <c r="O25" i="94"/>
  <c r="O27" i="108"/>
  <c r="O16" i="141"/>
  <c r="O30" i="141"/>
  <c r="P28" i="36"/>
  <c r="Q28" i="36"/>
  <c r="P26" i="36"/>
  <c r="Q26" i="36"/>
  <c r="P22" i="36"/>
  <c r="Q22" i="36"/>
  <c r="P25" i="36"/>
  <c r="Q25" i="36"/>
  <c r="O30" i="108"/>
  <c r="Q29" i="36"/>
  <c r="P29" i="36"/>
  <c r="Q23" i="36"/>
  <c r="P23" i="36"/>
  <c r="Q13" i="36"/>
  <c r="P13" i="36"/>
  <c r="P17" i="36"/>
  <c r="Q17" i="36"/>
  <c r="Q27" i="36"/>
  <c r="P27" i="36"/>
  <c r="P18" i="36"/>
  <c r="Q18" i="36"/>
  <c r="P15" i="36"/>
  <c r="Q15" i="36"/>
  <c r="P20" i="36"/>
  <c r="Q20" i="36"/>
  <c r="P12" i="36"/>
  <c r="Q12" i="36"/>
  <c r="P14" i="36"/>
  <c r="Q14" i="36"/>
  <c r="O30" i="97"/>
  <c r="P11" i="36"/>
  <c r="Q11" i="36"/>
  <c r="P21" i="36"/>
  <c r="Q21" i="36"/>
  <c r="Q19" i="36"/>
  <c r="P19" i="36"/>
  <c r="P16" i="36"/>
  <c r="Q16" i="36"/>
  <c r="P24" i="36"/>
  <c r="Q24" i="36"/>
  <c r="AQ21" i="103" l="1"/>
  <c r="O25" i="70"/>
  <c r="P25" i="70"/>
  <c r="AL12" i="105"/>
  <c r="AK12" i="105"/>
  <c r="AL15" i="105"/>
  <c r="AK15" i="105"/>
  <c r="AL14" i="105"/>
  <c r="AK14" i="105"/>
  <c r="AK23" i="105"/>
  <c r="AL23" i="105"/>
  <c r="AL17" i="105"/>
  <c r="AK17" i="105"/>
  <c r="AR18" i="104"/>
  <c r="AQ18" i="104"/>
  <c r="AQ20" i="104"/>
  <c r="AR20" i="104"/>
  <c r="AQ13" i="104"/>
  <c r="AR13" i="104"/>
  <c r="AQ28" i="104"/>
  <c r="AR28" i="104"/>
  <c r="AQ29" i="104"/>
  <c r="AR29" i="104"/>
  <c r="AK24" i="104"/>
  <c r="AL24" i="104"/>
  <c r="AL27" i="104"/>
  <c r="AK27" i="104"/>
  <c r="AK12" i="104"/>
  <c r="AL12" i="104"/>
  <c r="AL19" i="104"/>
  <c r="AK19" i="104"/>
  <c r="AL13" i="104"/>
  <c r="AK13" i="104"/>
  <c r="AX12" i="103"/>
  <c r="AW12" i="103"/>
  <c r="AX11" i="103"/>
  <c r="AW11" i="103"/>
  <c r="AX25" i="103"/>
  <c r="AW25" i="103"/>
  <c r="AX26" i="103"/>
  <c r="AW26" i="103"/>
  <c r="AX29" i="103"/>
  <c r="AW29" i="103"/>
  <c r="AW12" i="105"/>
  <c r="AX12" i="105"/>
  <c r="AW14" i="105"/>
  <c r="AX14" i="105"/>
  <c r="AX29" i="105"/>
  <c r="AW29" i="105"/>
  <c r="AW23" i="105"/>
  <c r="AX23" i="105"/>
  <c r="AR21" i="105"/>
  <c r="AQ21" i="105"/>
  <c r="AQ17" i="105"/>
  <c r="AR17" i="105"/>
  <c r="AR20" i="105"/>
  <c r="AQ20" i="105"/>
  <c r="AR22" i="105"/>
  <c r="AQ22" i="105"/>
  <c r="AK28" i="103"/>
  <c r="AL28" i="103"/>
  <c r="AL25" i="103"/>
  <c r="AK25" i="103"/>
  <c r="AL26" i="103"/>
  <c r="AK26" i="103"/>
  <c r="AK19" i="103"/>
  <c r="AL19" i="103"/>
  <c r="AD20" i="103"/>
  <c r="AD18" i="103"/>
  <c r="AD25" i="103"/>
  <c r="AD14" i="103"/>
  <c r="AD11" i="103"/>
  <c r="AD26" i="103"/>
  <c r="AD24" i="103"/>
  <c r="AD19" i="103"/>
  <c r="AD29" i="103"/>
  <c r="AD23" i="103"/>
  <c r="AD13" i="103"/>
  <c r="AD22" i="103"/>
  <c r="AD28" i="103"/>
  <c r="AD12" i="103"/>
  <c r="AD27" i="103"/>
  <c r="AD15" i="103"/>
  <c r="AD21" i="103"/>
  <c r="AD16" i="103"/>
  <c r="AD17" i="103"/>
  <c r="AK27" i="105"/>
  <c r="AL27" i="105"/>
  <c r="AL20" i="105"/>
  <c r="AK20" i="105"/>
  <c r="AL29" i="105"/>
  <c r="AK29" i="105"/>
  <c r="AL25" i="105"/>
  <c r="AK25" i="105"/>
  <c r="AK16" i="105"/>
  <c r="AL16" i="105"/>
  <c r="AR15" i="104"/>
  <c r="AQ15" i="104"/>
  <c r="AR19" i="104"/>
  <c r="AQ19" i="104"/>
  <c r="AQ23" i="104"/>
  <c r="AR23" i="104"/>
  <c r="AQ27" i="104"/>
  <c r="AR27" i="104"/>
  <c r="AK20" i="104"/>
  <c r="AL20" i="104"/>
  <c r="AL11" i="104"/>
  <c r="AK11" i="104"/>
  <c r="AK15" i="104"/>
  <c r="AL15" i="104"/>
  <c r="AL28" i="104"/>
  <c r="AK28" i="104"/>
  <c r="AD18" i="105"/>
  <c r="AD29" i="105"/>
  <c r="AD21" i="105"/>
  <c r="AD28" i="105"/>
  <c r="AD23" i="105"/>
  <c r="AD13" i="105"/>
  <c r="AD25" i="105"/>
  <c r="AD22" i="105"/>
  <c r="AD20" i="105"/>
  <c r="AD17" i="105"/>
  <c r="AD27" i="105"/>
  <c r="AD26" i="105"/>
  <c r="AD15" i="105"/>
  <c r="AD14" i="105"/>
  <c r="AD19" i="105"/>
  <c r="AD12" i="105"/>
  <c r="AD16" i="105"/>
  <c r="AD24" i="105"/>
  <c r="AD11" i="105"/>
  <c r="AX28" i="103"/>
  <c r="AW28" i="103"/>
  <c r="AX24" i="103"/>
  <c r="AW24" i="103"/>
  <c r="AW16" i="103"/>
  <c r="AX16" i="103"/>
  <c r="AW13" i="103"/>
  <c r="AX13" i="103"/>
  <c r="AW24" i="105"/>
  <c r="AX24" i="105"/>
  <c r="AX21" i="105"/>
  <c r="AW21" i="105"/>
  <c r="AX27" i="105"/>
  <c r="AW27" i="105"/>
  <c r="AX19" i="105"/>
  <c r="AW19" i="105"/>
  <c r="AX11" i="105"/>
  <c r="AW11" i="105"/>
  <c r="AR29" i="105"/>
  <c r="AQ29" i="105"/>
  <c r="AQ15" i="105"/>
  <c r="AR15" i="105"/>
  <c r="AR25" i="105"/>
  <c r="AQ25" i="105"/>
  <c r="AR24" i="105"/>
  <c r="AQ24" i="105"/>
  <c r="AR14" i="105"/>
  <c r="AQ14" i="105"/>
  <c r="AK12" i="103"/>
  <c r="AL12" i="103"/>
  <c r="AL11" i="103"/>
  <c r="AK11" i="103"/>
  <c r="AL18" i="103"/>
  <c r="AK18" i="103"/>
  <c r="AK29" i="103"/>
  <c r="AL29" i="103"/>
  <c r="AL13" i="103"/>
  <c r="AK13" i="103"/>
  <c r="AK11" i="105"/>
  <c r="AL11" i="105"/>
  <c r="AL26" i="105"/>
  <c r="AK26" i="105"/>
  <c r="AK18" i="105"/>
  <c r="AL18" i="105"/>
  <c r="AL13" i="105"/>
  <c r="AK13" i="105"/>
  <c r="AK19" i="105"/>
  <c r="AL19" i="105"/>
  <c r="AQ21" i="104"/>
  <c r="AR21" i="104"/>
  <c r="AQ16" i="104"/>
  <c r="AR16" i="104"/>
  <c r="AQ22" i="104"/>
  <c r="AR22" i="104"/>
  <c r="AQ11" i="104"/>
  <c r="AR11" i="104"/>
  <c r="AQ26" i="104"/>
  <c r="AR26" i="104"/>
  <c r="AK23" i="104"/>
  <c r="AL23" i="104"/>
  <c r="AK29" i="104"/>
  <c r="AL29" i="104"/>
  <c r="AK17" i="104"/>
  <c r="AL17" i="104"/>
  <c r="AL14" i="104"/>
  <c r="AK14" i="104"/>
  <c r="AL21" i="104"/>
  <c r="AK21" i="104"/>
  <c r="AX22" i="103"/>
  <c r="AW22" i="103"/>
  <c r="AX21" i="103"/>
  <c r="AW21" i="103"/>
  <c r="AX20" i="103"/>
  <c r="AW20" i="103"/>
  <c r="AW27" i="103"/>
  <c r="AX27" i="103"/>
  <c r="AW19" i="103"/>
  <c r="AX19" i="103"/>
  <c r="AW28" i="105"/>
  <c r="AX28" i="105"/>
  <c r="AX18" i="105"/>
  <c r="AW18" i="105"/>
  <c r="AX26" i="105"/>
  <c r="AW26" i="105"/>
  <c r="AW20" i="105"/>
  <c r="AX20" i="105"/>
  <c r="AW22" i="105"/>
  <c r="AX22" i="105"/>
  <c r="AQ23" i="105"/>
  <c r="AR23" i="105"/>
  <c r="AR16" i="105"/>
  <c r="AQ16" i="105"/>
  <c r="AR12" i="105"/>
  <c r="AQ12" i="105"/>
  <c r="AR13" i="105"/>
  <c r="AQ13" i="105"/>
  <c r="AR27" i="105"/>
  <c r="AQ27" i="105"/>
  <c r="AL27" i="103"/>
  <c r="AK27" i="103"/>
  <c r="AK24" i="103"/>
  <c r="AL24" i="103"/>
  <c r="AL14" i="103"/>
  <c r="AK14" i="103"/>
  <c r="AL20" i="103"/>
  <c r="AK20" i="103"/>
  <c r="AK23" i="103"/>
  <c r="AL23" i="103"/>
  <c r="AL21" i="105"/>
  <c r="AK21" i="105"/>
  <c r="AL28" i="105"/>
  <c r="AK28" i="105"/>
  <c r="AK24" i="105"/>
  <c r="AL24" i="105"/>
  <c r="AL22" i="105"/>
  <c r="AK22" i="105"/>
  <c r="AQ25" i="104"/>
  <c r="AR25" i="104"/>
  <c r="AQ14" i="104"/>
  <c r="AR14" i="104"/>
  <c r="AQ12" i="104"/>
  <c r="AR12" i="104"/>
  <c r="AR24" i="104"/>
  <c r="AQ24" i="104"/>
  <c r="AQ17" i="104"/>
  <c r="AR17" i="104"/>
  <c r="AK22" i="104"/>
  <c r="AL22" i="104"/>
  <c r="AK18" i="104"/>
  <c r="AL18" i="104"/>
  <c r="AK16" i="104"/>
  <c r="AL16" i="104"/>
  <c r="AL26" i="104"/>
  <c r="AK26" i="104"/>
  <c r="AL25" i="104"/>
  <c r="AK25" i="104"/>
  <c r="AW23" i="103"/>
  <c r="AX23" i="103"/>
  <c r="AX14" i="103"/>
  <c r="AW14" i="103"/>
  <c r="AX15" i="103"/>
  <c r="AW15" i="103"/>
  <c r="AW18" i="103"/>
  <c r="AX18" i="103"/>
  <c r="AX17" i="103"/>
  <c r="AW17" i="103"/>
  <c r="AW16" i="105"/>
  <c r="AX16" i="105"/>
  <c r="AW25" i="105"/>
  <c r="AX25" i="105"/>
  <c r="AW13" i="105"/>
  <c r="AX13" i="105"/>
  <c r="AX15" i="105"/>
  <c r="AW15" i="105"/>
  <c r="AW17" i="105"/>
  <c r="AX17" i="105"/>
  <c r="AR26" i="105"/>
  <c r="AQ26" i="105"/>
  <c r="AQ19" i="105"/>
  <c r="AR19" i="105"/>
  <c r="AQ28" i="105"/>
  <c r="AR28" i="105"/>
  <c r="AQ11" i="105"/>
  <c r="AR11" i="105"/>
  <c r="AQ18" i="105"/>
  <c r="AR18" i="105"/>
  <c r="AK15" i="103"/>
  <c r="AL15" i="103"/>
  <c r="AL17" i="103"/>
  <c r="AK17" i="103"/>
  <c r="AL22" i="103"/>
  <c r="AK22" i="103"/>
  <c r="AK21" i="103"/>
  <c r="AL21" i="103"/>
  <c r="AL16" i="103"/>
  <c r="AK16" i="103"/>
  <c r="AE14" i="104"/>
  <c r="AF14" i="104"/>
  <c r="AF29" i="104"/>
  <c r="AE29" i="104"/>
  <c r="AF13" i="104"/>
  <c r="AE13" i="104"/>
  <c r="AF18" i="104"/>
  <c r="AE18" i="104"/>
  <c r="AE23" i="104"/>
  <c r="AF23" i="104"/>
  <c r="AF24" i="104"/>
  <c r="AE24" i="104"/>
  <c r="AF21" i="104"/>
  <c r="AE21" i="104"/>
  <c r="AF11" i="104"/>
  <c r="AE11" i="104"/>
  <c r="AE28" i="104"/>
  <c r="AF28" i="104"/>
  <c r="AF16" i="104"/>
  <c r="AE16" i="104"/>
  <c r="AE19" i="104"/>
  <c r="AF19" i="104"/>
  <c r="AE27" i="104"/>
  <c r="AF27" i="104"/>
  <c r="AE20" i="104"/>
  <c r="AF20" i="104"/>
  <c r="AE15" i="104"/>
  <c r="AF15" i="104"/>
  <c r="AE26" i="104"/>
  <c r="AF26" i="104"/>
  <c r="AE25" i="104"/>
  <c r="AF25" i="104"/>
  <c r="AF22" i="104"/>
  <c r="AE22" i="104"/>
  <c r="AF17" i="104"/>
  <c r="AE17" i="104"/>
  <c r="AF12" i="104"/>
  <c r="AE12" i="104"/>
  <c r="O30" i="95"/>
  <c r="O17" i="70"/>
  <c r="P17" i="70"/>
  <c r="P30" i="70"/>
  <c r="O30" i="70"/>
  <c r="P32" i="70"/>
  <c r="O32" i="70"/>
  <c r="P13" i="70"/>
  <c r="O13" i="70"/>
  <c r="P27" i="70"/>
  <c r="O27" i="70"/>
  <c r="P16" i="70"/>
  <c r="O16" i="70"/>
  <c r="O21" i="70"/>
  <c r="P21" i="70"/>
  <c r="O15" i="70"/>
  <c r="P15" i="70"/>
  <c r="P29" i="70"/>
  <c r="O29" i="70"/>
  <c r="P23" i="70"/>
  <c r="O23" i="70"/>
  <c r="O22" i="70"/>
  <c r="P22" i="70"/>
  <c r="P24" i="70"/>
  <c r="O24" i="70"/>
  <c r="P26" i="70"/>
  <c r="O26" i="70"/>
  <c r="P14" i="70"/>
  <c r="O14" i="70"/>
  <c r="O28" i="70"/>
  <c r="P28" i="70"/>
  <c r="O19" i="70"/>
  <c r="P19" i="70"/>
  <c r="P20" i="70"/>
  <c r="O20" i="70"/>
  <c r="O31" i="70"/>
  <c r="P31" i="70"/>
  <c r="O18" i="70"/>
  <c r="P18" i="70"/>
  <c r="AF11" i="105" l="1"/>
  <c r="AE11" i="105"/>
  <c r="AF19" i="105"/>
  <c r="AE19" i="105"/>
  <c r="AF27" i="105"/>
  <c r="AE27" i="105"/>
  <c r="AE25" i="105"/>
  <c r="AF25" i="105"/>
  <c r="AF21" i="105"/>
  <c r="AE21" i="105"/>
  <c r="AF15" i="103"/>
  <c r="AE15" i="103"/>
  <c r="AF22" i="103"/>
  <c r="AE22" i="103"/>
  <c r="AE19" i="103"/>
  <c r="AF19" i="103"/>
  <c r="AF14" i="103"/>
  <c r="AE14" i="103"/>
  <c r="AE24" i="105"/>
  <c r="AF24" i="105"/>
  <c r="AE14" i="105"/>
  <c r="AF14" i="105"/>
  <c r="AE17" i="105"/>
  <c r="AF17" i="105"/>
  <c r="AF13" i="105"/>
  <c r="AE13" i="105"/>
  <c r="AF29" i="105"/>
  <c r="AE29" i="105"/>
  <c r="AE17" i="103"/>
  <c r="AF17" i="103"/>
  <c r="AF27" i="103"/>
  <c r="AE27" i="103"/>
  <c r="AE13" i="103"/>
  <c r="AF13" i="103"/>
  <c r="AE24" i="103"/>
  <c r="AF24" i="103"/>
  <c r="AE25" i="103"/>
  <c r="AF25" i="103"/>
  <c r="AF16" i="105"/>
  <c r="AE16" i="105"/>
  <c r="AE15" i="105"/>
  <c r="AF15" i="105"/>
  <c r="AF20" i="105"/>
  <c r="AE20" i="105"/>
  <c r="AE23" i="105"/>
  <c r="AF23" i="105"/>
  <c r="AE18" i="105"/>
  <c r="AF18" i="105"/>
  <c r="AF16" i="103"/>
  <c r="AE16" i="103"/>
  <c r="AE12" i="103"/>
  <c r="AF12" i="103"/>
  <c r="AE23" i="103"/>
  <c r="AF23" i="103"/>
  <c r="AF26" i="103"/>
  <c r="AE26" i="103"/>
  <c r="AF18" i="103"/>
  <c r="AE18" i="103"/>
  <c r="AE12" i="105"/>
  <c r="AF12" i="105"/>
  <c r="AF26" i="105"/>
  <c r="AE26" i="105"/>
  <c r="AE22" i="105"/>
  <c r="AF22" i="105"/>
  <c r="AE28" i="105"/>
  <c r="AF28" i="105"/>
  <c r="AF21" i="103"/>
  <c r="AE21" i="103"/>
  <c r="AF28" i="103"/>
  <c r="AE28" i="103"/>
  <c r="AF29" i="103"/>
  <c r="AE29" i="103"/>
  <c r="AE11" i="103"/>
  <c r="AF11" i="103"/>
  <c r="AF20" i="103"/>
  <c r="AE20" i="103"/>
</calcChain>
</file>

<file path=xl/sharedStrings.xml><?xml version="1.0" encoding="utf-8"?>
<sst xmlns="http://schemas.openxmlformats.org/spreadsheetml/2006/main" count="4787" uniqueCount="501">
  <si>
    <r>
      <t>Instituto de Mayores y Servicios Sociales (Imserso)</t>
    </r>
    <r>
      <rPr>
        <sz val="14"/>
        <color indexed="17"/>
        <rFont val="Verdana"/>
        <family val="2"/>
      </rPr>
      <t xml:space="preserve">
 </t>
    </r>
  </si>
  <si>
    <t>SISTEMA PARA LA AUTONOMÍA Y ATENCIÓN A LA DEPENDENCIA</t>
  </si>
  <si>
    <t xml:space="preserve">INFORMACIÓN ESTADÍSTICA DEL </t>
  </si>
  <si>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</si>
  <si>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</si>
  <si>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</si>
  <si>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</si>
  <si>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</si>
  <si>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</si>
  <si>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</si>
  <si>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</si>
  <si>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</si>
  <si>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</si>
  <si>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</si>
  <si>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</si>
  <si>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</si>
  <si>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</si>
  <si>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</si>
  <si>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</si>
  <si>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</si>
  <si>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</si>
  <si>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</si>
  <si>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</si>
  <si>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</si>
  <si>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</si>
  <si>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</si>
  <si>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</si>
  <si>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</si>
  <si>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</si>
  <si>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</si>
  <si>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</si>
  <si>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</si>
  <si>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</si>
  <si>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</si>
  <si>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</si>
  <si>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</si>
  <si>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</si>
  <si>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</si>
  <si>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</si>
  <si>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</si>
  <si>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</si>
  <si>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</si>
  <si>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</si>
  <si>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</si>
  <si>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</si>
  <si>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</si>
  <si>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</si>
  <si>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</si>
  <si>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</si>
  <si>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</si>
  <si>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</si>
  <si>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</si>
  <si>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</si>
  <si>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</si>
  <si>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</si>
  <si>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</si>
  <si>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</si>
  <si>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</si>
  <si>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</si>
  <si>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</si>
  <si>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</si>
  <si>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</si>
  <si>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</si>
  <si>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</si>
  <si>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</si>
  <si>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</si>
  <si>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</si>
  <si>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</si>
  <si>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</si>
  <si>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</si>
  <si>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</si>
  <si>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</si>
  <si>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r>
      <t xml:space="preserve">% </t>
    </r>
    <r>
      <rPr>
        <b/>
        <sz val="7"/>
        <color indexed="17"/>
        <rFont val="Arial"/>
        <family val="2"/>
      </rPr>
      <t>sobre solicitudes</t>
    </r>
  </si>
  <si>
    <r>
      <t xml:space="preserve">% </t>
    </r>
    <r>
      <rPr>
        <b/>
        <sz val="7"/>
        <color indexed="17"/>
        <rFont val="Arial"/>
        <family val="2"/>
      </rPr>
      <t>sobre resolu-ciones</t>
    </r>
  </si>
  <si>
    <r>
      <t xml:space="preserve">% </t>
    </r>
    <r>
      <rPr>
        <b/>
        <sz val="7"/>
        <color indexed="17"/>
        <rFont val="Arial"/>
        <family val="2"/>
      </rPr>
      <t>s/total nacional</t>
    </r>
  </si>
  <si>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</si>
  <si>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</si>
  <si>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</si>
  <si>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</si>
  <si>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</si>
  <si>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</si>
  <si>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</si>
  <si>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</si>
  <si>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</si>
  <si>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</si>
  <si>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</si>
  <si>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</si>
  <si>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</si>
  <si>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</si>
  <si>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</si>
  <si>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</si>
  <si>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</si>
  <si>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</si>
  <si>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</si>
  <si>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</si>
  <si>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</si>
  <si>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</si>
  <si>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</si>
  <si>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</si>
  <si>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</si>
  <si>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</si>
  <si>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</si>
  <si>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</si>
  <si>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</si>
  <si>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</si>
  <si>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</si>
  <si>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</si>
  <si>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</si>
  <si>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</si>
  <si>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</si>
  <si>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</si>
  <si>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</si>
  <si>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</si>
  <si>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</si>
  <si>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</si>
  <si>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</si>
  <si>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r>
      <t xml:space="preserve">Población Potencialmente Dependiente por CCAA </t>
    </r>
    <r>
      <rPr>
        <b/>
        <vertAlign val="subscript"/>
        <sz val="10"/>
        <color indexed="17"/>
        <rFont val="Arial"/>
        <family val="2"/>
      </rPr>
      <t>(2)</t>
    </r>
  </si>
  <si>
    <r>
      <t xml:space="preserve">Pobl. Potencialmente Dependiente por CCAA </t>
    </r>
    <r>
      <rPr>
        <b/>
        <vertAlign val="subscript"/>
        <sz val="10"/>
        <color indexed="17"/>
        <rFont val="Arial"/>
        <family val="2"/>
      </rPr>
      <t>(2)</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</si>
  <si>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</si>
  <si>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</si>
  <si>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</si>
  <si>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</si>
  <si>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</si>
  <si>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</si>
  <si>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</si>
  <si>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</si>
  <si>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</si>
  <si>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</si>
  <si>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</si>
  <si>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</si>
  <si>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</si>
  <si>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</si>
  <si>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</si>
  <si>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</si>
  <si>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</si>
  <si>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</si>
  <si>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</si>
  <si>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</si>
  <si>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</si>
  <si>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</si>
  <si>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</si>
  <si>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</si>
  <si>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</si>
  <si>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</si>
  <si>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</si>
  <si>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</si>
  <si>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</si>
  <si>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</si>
  <si>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</si>
  <si>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</si>
  <si>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</si>
  <si>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</si>
  <si>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</si>
  <si>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</si>
  <si>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</si>
  <si>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</si>
  <si>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</si>
  <si>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</si>
  <si>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</si>
  <si>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</si>
  <si>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</si>
  <si>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</si>
  <si>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</si>
  <si>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</si>
  <si>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</si>
  <si>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</si>
  <si>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</si>
  <si>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</si>
  <si>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</si>
  <si>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 Castilla y León, la Comunidad de Madrid y el País Vasco tienen un procedimiento de gestión en el que la mayoría de Resoluciones de Grado y Resoluciones de Prestación se realizan de manera conjunta</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</si>
  <si>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</si>
  <si>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</si>
  <si>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</si>
  <si>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</si>
  <si>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</si>
  <si>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</si>
  <si>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</si>
  <si>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</si>
  <si>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</si>
  <si>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</si>
  <si>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</si>
  <si>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</si>
  <si>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</si>
  <si>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</si>
  <si>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</si>
  <si>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</si>
  <si>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</si>
  <si>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</si>
  <si>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</si>
  <si>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</si>
  <si>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</si>
  <si>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r>
      <t xml:space="preserve">Población por CCAA </t>
    </r>
    <r>
      <rPr>
        <b/>
        <vertAlign val="subscript"/>
        <sz val="10"/>
        <color theme="0"/>
        <rFont val="Arial"/>
        <family val="2"/>
      </rPr>
      <t>(1)</t>
    </r>
  </si>
  <si>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</si>
  <si>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</si>
  <si>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</si>
  <si>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</si>
  <si>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</si>
  <si>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</si>
  <si>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</si>
  <si>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</si>
  <si>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</si>
  <si>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</si>
  <si>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</si>
  <si>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</si>
  <si>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</si>
  <si>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</si>
  <si>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</si>
  <si>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</si>
  <si>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</si>
  <si>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</si>
  <si>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</si>
  <si>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</si>
  <si>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</si>
  <si>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</si>
  <si>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</si>
  <si>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</si>
  <si>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</si>
  <si>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</si>
  <si>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</si>
  <si>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</si>
  <si>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</si>
  <si>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</si>
  <si>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</si>
  <si>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por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</si>
  <si>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</si>
  <si>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</si>
  <si>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</si>
  <si>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</si>
  <si>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</si>
  <si>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</si>
  <si>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</si>
  <si>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</si>
  <si>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</si>
  <si>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</si>
  <si>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</si>
  <si>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</si>
  <si>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</si>
  <si>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</si>
  <si>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</si>
  <si>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</si>
  <si>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</si>
  <si>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</si>
  <si>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</si>
  <si>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</si>
  <si>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</si>
  <si>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</si>
  <si>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</si>
  <si>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</si>
  <si>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</si>
  <si>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</si>
  <si>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</si>
  <si>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</si>
  <si>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</si>
  <si>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</si>
  <si>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</si>
  <si>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</si>
  <si>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RATIO DE PRESTACIO-NES POR PERSONA CON RESOLU-CION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</si>
  <si>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</si>
  <si>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</si>
  <si>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</si>
  <si>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</si>
  <si>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</si>
  <si>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</si>
  <si>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</si>
  <si>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</si>
  <si>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</si>
  <si>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</si>
  <si>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</si>
  <si>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</si>
  <si>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</si>
  <si>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</si>
  <si>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</si>
  <si>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</si>
  <si>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</si>
  <si>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</si>
  <si>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</si>
  <si>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</si>
  <si>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</si>
  <si>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</si>
  <si>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</si>
  <si>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</si>
  <si>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</si>
  <si>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</si>
  <si>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</si>
  <si>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</si>
  <si>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</si>
  <si>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</si>
  <si>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</si>
  <si>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</si>
  <si>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</si>
  <si>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</si>
  <si>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</si>
  <si>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</si>
  <si>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</si>
  <si>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</si>
  <si>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</si>
  <si>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</si>
  <si>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</si>
  <si>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</si>
  <si>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</si>
  <si>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</si>
  <si>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</si>
  <si>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</si>
  <si>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</si>
  <si>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</si>
  <si>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</si>
  <si>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</si>
  <si>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</si>
  <si>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</si>
  <si>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</si>
  <si>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</si>
  <si>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</si>
  <si>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</si>
  <si>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</si>
  <si>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</si>
  <si>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</si>
  <si>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</si>
  <si>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</si>
  <si>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</si>
  <si>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</si>
  <si>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</si>
  <si>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</si>
  <si>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</si>
  <si>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</si>
  <si>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</si>
  <si>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</si>
  <si>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</si>
  <si>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</si>
  <si>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</si>
  <si>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</si>
  <si>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</si>
  <si>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</si>
  <si>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</si>
  <si>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</si>
  <si>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</si>
  <si>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</si>
  <si>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</si>
  <si>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</si>
  <si>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</si>
  <si>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</si>
  <si>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</si>
  <si>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</si>
  <si>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</si>
  <si>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</si>
  <si>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</si>
  <si>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</si>
  <si>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9.1. EVOLUCIÓN DEL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</si>
  <si>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</si>
  <si>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</si>
  <si>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</si>
  <si>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</si>
  <si>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</si>
  <si>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</si>
  <si>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</si>
  <si>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</si>
  <si>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</si>
  <si>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</si>
  <si>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</si>
  <si>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</si>
  <si>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</si>
  <si>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</si>
  <si>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</si>
  <si>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</si>
  <si>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</si>
  <si>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</si>
  <si>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</si>
  <si>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</si>
  <si>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</si>
  <si>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</si>
  <si>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</si>
  <si>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</si>
  <si>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</si>
  <si>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</si>
  <si>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</si>
  <si>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</si>
  <si>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</si>
  <si>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</si>
  <si>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</si>
  <si>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</si>
  <si>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</si>
  <si>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</si>
  <si>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</si>
  <si>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</si>
  <si>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</si>
  <si>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</si>
  <si>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</si>
  <si>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</si>
  <si>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</si>
  <si>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</si>
  <si>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</si>
  <si>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</si>
  <si>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</si>
  <si>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</si>
  <si>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</si>
  <si>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</si>
  <si>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</si>
  <si>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</si>
  <si>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</si>
  <si>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</si>
  <si>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</si>
  <si>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</si>
  <si>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</si>
  <si>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</si>
  <si>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</si>
  <si>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</si>
  <si>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</si>
  <si>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</si>
  <si>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</si>
  <si>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</si>
  <si>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</si>
  <si>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</si>
  <si>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</si>
  <si>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</si>
  <si>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</si>
  <si>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</si>
  <si>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</si>
  <si>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</si>
  <si>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</si>
  <si>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</si>
  <si>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</si>
  <si>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</si>
  <si>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</si>
  <si>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</si>
  <si>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</si>
  <si>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</si>
  <si>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</si>
  <si>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</si>
  <si>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</si>
  <si>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</si>
  <si>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</si>
  <si>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</si>
  <si>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</si>
  <si>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</si>
  <si>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</si>
  <si>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</si>
  <si>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</si>
  <si>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</si>
  <si>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</si>
  <si>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</si>
  <si>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</si>
  <si>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</si>
  <si>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</si>
  <si>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</si>
  <si>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</si>
  <si>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</si>
  <si>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</si>
  <si>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</si>
  <si>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</si>
  <si>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</si>
  <si>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</si>
  <si>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</si>
  <si>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</si>
  <si>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</si>
  <si>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</si>
  <si>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</si>
  <si>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</si>
  <si>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</si>
  <si>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</si>
  <si>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</si>
  <si>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</si>
  <si>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</si>
  <si>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</si>
  <si>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</si>
  <si>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</si>
  <si>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</si>
  <si>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</si>
  <si>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</si>
  <si>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</si>
  <si>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</si>
  <si>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</si>
  <si>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</si>
  <si>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9.1  EVOLUCIÓN DEL TIEMPO MEDIO DE RESOLUCIÓN POR CCAA</t>
  </si>
  <si>
    <t>Tiempo medio (días) desde la Solicitud de dependencia hasta la Resolución de Prestación</t>
  </si>
  <si>
    <t>evolución</t>
  </si>
  <si>
    <t>Para el cálculo del tiempo medio desde la Solicitud hasta la Resolución de Prestación y desde la Resolución de Grado hasta la Resolución de Prestación sólo se tiene en cuenta la primera Resolución de Prestación de cada persona solicitante</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</si>
  <si>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</si>
  <si>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</si>
  <si>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</si>
  <si>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</si>
  <si>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</si>
  <si>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</si>
  <si>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</si>
  <si>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</si>
  <si>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 xml:space="preserve">Debido a la revisión permanente de los datos presentados, estos tienen siempre un carácter provisional. </t>
  </si>
  <si>
    <r>
      <t xml:space="preserve">6 meses o más pendientes de resolución de grado </t>
    </r>
    <r>
      <rPr>
        <b/>
        <vertAlign val="superscript"/>
        <sz val="10"/>
        <color rgb="FF008000"/>
        <rFont val="Arial"/>
        <family val="2"/>
      </rPr>
      <t>(1)</t>
    </r>
  </si>
  <si>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</si>
  <si>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</si>
  <si>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r>
      <rPr>
        <i/>
        <vertAlign val="superscript"/>
        <sz val="8"/>
        <color indexed="17"/>
        <rFont val="Arial"/>
        <family val="2"/>
      </rPr>
      <t xml:space="preserve">(1) </t>
    </r>
    <r>
      <rPr>
        <i/>
        <sz val="8"/>
        <color indexed="17"/>
        <rFont val="Arial"/>
        <family val="2"/>
      </rPr>
      <t>El cómputo de tiempo se efectúa desde la fecha de presentación de la solicitud, sin descontar los periodos de suspensión del plazo de tramitación.</t>
    </r>
  </si>
  <si>
    <t>Menos de 6 meses pendientes de efectividad</t>
  </si>
  <si>
    <t>6 meses o más pendientes de efectividad</t>
  </si>
  <si>
    <t>% sobre pers. con resol. De PIA sin recibir prest.</t>
  </si>
  <si>
    <t>3.5. ALTAS Y BAJAS DE RESOLUCIONES DE GRADO RESPECTO AL MES ANTERIOR</t>
  </si>
  <si>
    <t>(1) Cifras definitivas INE de la Estadística del Padrón continuo referidas al 01/01/2022. Datos definitivos (publicado 24/1/2023)</t>
  </si>
  <si>
    <t>Situación a 28 de febrero de 2023</t>
  </si>
  <si>
    <t>Tiempo de resolución calculado sobre las Resoluciones realizadas entre el 1 de marzo de 2022 y el 28 de febrero de 2023</t>
  </si>
  <si>
    <t>Total periodo (1/3/2022 al 28/02/2023)</t>
  </si>
  <si>
    <t>2022 T2</t>
  </si>
  <si>
    <t>2022 T3</t>
  </si>
  <si>
    <t>2022 T4</t>
  </si>
  <si>
    <t>2023 T1</t>
  </si>
  <si>
    <t>(1) Cifras INE de población referidas al 01/01/2022. Real Decreto 1037/2022, de 20 de diciembre BOE 21.12.22.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</si>
</sst>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0_ ;\-#,##0.00\ "/>
    <numFmt numFmtId="166" formatCode="#,##0.0"/>
    <numFmt numFmtId="167" formatCode="0.0%"/>
    <numFmt numFmtId="168" formatCode="0.0"/>
    <numFmt numFmtId="169" formatCode="_(* #,##0.00_);_(* \(#,##0.00\);_(* &quot;-&quot;??_);_(@_)"/>
  </numFmts>
  <fonts count="20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b/>
      <sz val="14"/>
      <color indexed="17"/>
      <name val="Verdana"/>
      <family val="2"/>
    </font>
    <font>
      <sz val="14"/>
      <color indexed="17"/>
      <name val="Verdana"/>
      <family val="2"/>
    </font>
    <font>
      <b/>
      <sz val="16"/>
      <name val="Verdana"/>
      <family val="2"/>
    </font>
    <font>
      <b/>
      <sz val="18"/>
      <color indexed="17"/>
      <name val="Verdana"/>
      <family val="2"/>
    </font>
    <font>
      <sz val="18"/>
      <color indexed="17"/>
      <name val="Verdana"/>
      <family val="2"/>
    </font>
    <font>
      <b/>
      <sz val="12"/>
      <color indexed="18"/>
      <name val="Verdana"/>
      <family val="2"/>
    </font>
    <font>
      <sz val="11"/>
      <name val="Arial"/>
      <family val="2"/>
    </font>
    <font>
      <sz val="12"/>
      <color indexed="9"/>
      <name val="Verdana"/>
      <family val="2"/>
    </font>
    <font>
      <b/>
      <sz val="16"/>
      <color indexed="17"/>
      <name val="Verdana"/>
      <family val="2"/>
    </font>
    <font>
      <b/>
      <sz val="12"/>
      <color indexed="17"/>
      <name val="Verdana"/>
      <family val="2"/>
    </font>
    <font>
      <sz val="10"/>
      <color indexed="17"/>
      <name val="Arial"/>
      <family val="2"/>
    </font>
    <font>
      <sz val="10"/>
      <color indexed="9"/>
      <name val="Arial"/>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sz val="10"/>
      <color indexed="18"/>
      <name val="Arial"/>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sz val="11"/>
      <color indexed="10"/>
      <name val="Verdana"/>
      <family val="2"/>
    </font>
    <font>
      <b/>
      <sz val="7"/>
      <color indexed="17"/>
      <name val="Arial"/>
      <family val="2"/>
    </font>
    <font>
      <sz val="10"/>
      <color indexed="10"/>
      <name val="Arial"/>
      <family val="2"/>
    </font>
    <font>
      <sz val="6"/>
      <color indexed="18"/>
      <name val="Verdana"/>
      <family val="2"/>
    </font>
    <font>
      <sz val="6"/>
      <color indexed="17"/>
      <name val="Verdana"/>
      <family val="2"/>
    </font>
    <font>
      <sz val="6"/>
      <color indexed="20"/>
      <name val="Verdana"/>
      <family val="2"/>
    </font>
    <font>
      <sz val="8"/>
      <color indexed="9"/>
      <name val="Verdana"/>
      <family val="2"/>
    </font>
    <font>
      <sz val="6"/>
      <color indexed="9"/>
      <name val="Verdana"/>
      <family val="2"/>
    </font>
    <font>
      <i/>
      <sz val="9"/>
      <color indexed="17"/>
      <name val="Arial"/>
      <family val="2"/>
    </font>
    <font>
      <b/>
      <sz val="9"/>
      <color indexed="17"/>
      <name val="Arial"/>
      <family val="2"/>
    </font>
    <font>
      <sz val="9"/>
      <color indexed="8"/>
      <name val="Arial"/>
      <family val="2"/>
    </font>
    <font>
      <b/>
      <i/>
      <sz val="9"/>
      <color indexed="17"/>
      <name val="Arial"/>
      <family val="2"/>
    </font>
    <font>
      <b/>
      <sz val="10"/>
      <color indexed="17"/>
      <name val="Arial"/>
      <family val="2"/>
    </font>
    <font>
      <sz val="9"/>
      <color indexed="9"/>
      <name val="Verdana"/>
      <family val="2"/>
    </font>
    <font>
      <i/>
      <sz val="9"/>
      <color indexed="8"/>
      <name val="Arial"/>
      <family val="2"/>
    </font>
    <font>
      <b/>
      <sz val="9"/>
      <color indexed="8"/>
      <name val="Arial"/>
      <family val="2"/>
    </font>
    <font>
      <sz val="9"/>
      <color indexed="20"/>
      <name val="Verdana"/>
      <family val="2"/>
    </font>
    <font>
      <b/>
      <sz val="5"/>
      <color indexed="20"/>
      <name val="Verdana"/>
      <family val="2"/>
    </font>
    <font>
      <b/>
      <sz val="8"/>
      <color indexed="20"/>
      <name val="Verdana"/>
      <family val="2"/>
    </font>
    <font>
      <sz val="8"/>
      <color indexed="20"/>
      <name val="Verdana"/>
      <family val="2"/>
    </font>
    <font>
      <b/>
      <sz val="9"/>
      <color indexed="20"/>
      <name val="Verdana"/>
      <family val="2"/>
    </font>
    <font>
      <sz val="6"/>
      <name val="Arial"/>
      <family val="2"/>
    </font>
    <font>
      <sz val="10"/>
      <color indexed="8"/>
      <name val="Verdana"/>
      <family val="2"/>
    </font>
    <font>
      <b/>
      <sz val="10"/>
      <color indexed="17"/>
      <name val="Verdana"/>
      <family val="2"/>
    </font>
    <font>
      <b/>
      <sz val="10"/>
      <name val="Arial"/>
      <family val="2"/>
    </font>
    <font>
      <b/>
      <sz val="12"/>
      <color indexed="17"/>
      <name val="Arial"/>
      <family val="2"/>
    </font>
    <font>
      <b/>
      <sz val="11"/>
      <color indexed="20"/>
      <name val="Verdana"/>
      <family val="2"/>
    </font>
    <font>
      <sz val="12"/>
      <name val="Arial"/>
      <family val="2"/>
    </font>
    <font>
      <b/>
      <sz val="12"/>
      <color indexed="20"/>
      <name val="Verdana"/>
      <family val="2"/>
    </font>
    <font>
      <b/>
      <sz val="11"/>
      <color indexed="9"/>
      <name val="Verdana"/>
      <family val="2"/>
    </font>
    <font>
      <b/>
      <sz val="8"/>
      <color indexed="9"/>
      <name val="Verdana"/>
      <family val="2"/>
    </font>
    <font>
      <sz val="11"/>
      <color indexed="9"/>
      <name val="Verdana"/>
      <family val="2"/>
    </font>
    <font>
      <b/>
      <sz val="15"/>
      <color indexed="17"/>
      <name val="Verdana"/>
      <family val="2"/>
    </font>
    <font>
      <sz val="10"/>
      <color indexed="9"/>
      <name val="Verdana"/>
      <family val="2"/>
    </font>
    <font>
      <sz val="11"/>
      <color indexed="8"/>
      <name val="Arial"/>
      <family val="2"/>
    </font>
    <font>
      <sz val="9"/>
      <name val="Arial"/>
      <family val="2"/>
    </font>
    <font>
      <sz val="11"/>
      <color indexed="10"/>
      <name val="Arial"/>
      <family val="2"/>
    </font>
    <font>
      <b/>
      <sz val="7"/>
      <color indexed="20"/>
      <name val="Verdana"/>
      <family val="2"/>
    </font>
    <font>
      <i/>
      <sz val="9"/>
      <name val="Arial"/>
      <family val="2"/>
    </font>
    <font>
      <sz val="12"/>
      <name val="Verdana"/>
      <family val="2"/>
    </font>
    <font>
      <b/>
      <sz val="8"/>
      <name val="Verdana"/>
      <family val="2"/>
    </font>
    <font>
      <b/>
      <sz val="11"/>
      <name val="Verdana"/>
      <family val="2"/>
    </font>
    <font>
      <sz val="11"/>
      <name val="Verdana"/>
      <family val="2"/>
    </font>
    <font>
      <b/>
      <sz val="10"/>
      <color indexed="8"/>
      <name val="Verdana"/>
      <family val="2"/>
    </font>
    <font>
      <sz val="9"/>
      <color indexed="20"/>
      <name val="Arial"/>
      <family val="2"/>
    </font>
    <font>
      <b/>
      <sz val="9"/>
      <color indexed="20"/>
      <name val="Arial"/>
      <family val="2"/>
    </font>
    <font>
      <sz val="9"/>
      <color indexed="18"/>
      <name val="Verdana"/>
      <family val="2"/>
    </font>
    <font>
      <sz val="9"/>
      <color indexed="17"/>
      <name val="Verdana"/>
      <family val="2"/>
    </font>
    <font>
      <sz val="7"/>
      <name val="Arial"/>
      <family val="2"/>
    </font>
    <font>
      <sz val="8"/>
      <color indexed="8"/>
      <name val="Arial"/>
      <family val="2"/>
    </font>
    <font>
      <b/>
      <sz val="8"/>
      <name val="Arial"/>
      <family val="2"/>
    </font>
    <font>
      <sz val="8"/>
      <name val="Arial"/>
      <family val="2"/>
    </font>
    <font>
      <i/>
      <sz val="10"/>
      <color indexed="8"/>
      <name val="Arial"/>
      <family val="2"/>
    </font>
    <font>
      <b/>
      <i/>
      <sz val="11"/>
      <color indexed="20"/>
      <name val="Verdana"/>
      <family val="2"/>
    </font>
    <font>
      <b/>
      <i/>
      <sz val="11"/>
      <color indexed="17"/>
      <name val="Arial"/>
      <family val="2"/>
    </font>
    <font>
      <b/>
      <i/>
      <sz val="12"/>
      <color indexed="20"/>
      <name val="Verdana"/>
      <family val="2"/>
    </font>
    <font>
      <b/>
      <i/>
      <sz val="11"/>
      <color indexed="20"/>
      <name val="Arial"/>
      <family val="2"/>
    </font>
    <font>
      <i/>
      <sz val="10"/>
      <name val="Arial"/>
      <family val="2"/>
    </font>
    <font>
      <i/>
      <sz val="10"/>
      <color indexed="8"/>
      <name val="Verdana"/>
      <family val="2"/>
    </font>
    <font>
      <b/>
      <i/>
      <sz val="8"/>
      <color indexed="18"/>
      <name val="Verdana"/>
      <family val="2"/>
    </font>
    <font>
      <i/>
      <sz val="12"/>
      <color indexed="20"/>
      <name val="Verdana"/>
      <family val="2"/>
    </font>
    <font>
      <sz val="11"/>
      <color theme="0"/>
      <name val="Calibri"/>
      <family val="2"/>
      <scheme val="minor"/>
    </font>
    <font>
      <b/>
      <sz val="11"/>
      <color theme="0"/>
      <name val="Calibri"/>
      <family val="2"/>
      <scheme val="minor"/>
    </font>
    <font>
      <sz val="10"/>
      <color rgb="FF000000"/>
      <name val="Arial"/>
      <family val="2"/>
    </font>
    <font>
      <b/>
      <sz val="11"/>
      <color rgb="FF008000"/>
      <name val="Arial"/>
      <family val="2"/>
    </font>
    <font>
      <sz val="12"/>
      <color rgb="FFFF0000"/>
      <name val="Verdana"/>
      <family val="2"/>
    </font>
    <font>
      <i/>
      <sz val="8"/>
      <color theme="0" tint="-0.499984740745262"/>
      <name val="Arial"/>
      <family val="2"/>
    </font>
    <font>
      <i/>
      <sz val="8"/>
      <color theme="0"/>
      <name val="Verdana"/>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sz val="10"/>
      <color rgb="FF008000"/>
      <name val="Verdana"/>
      <family val="2"/>
    </font>
    <font>
      <sz val="8"/>
      <color theme="0"/>
      <name val="Arial"/>
      <family val="2"/>
    </font>
    <font>
      <sz val="10"/>
      <color theme="1"/>
      <name val="Arial"/>
      <family val="2"/>
    </font>
    <font>
      <sz val="11"/>
      <color theme="1"/>
      <name val="Verdana"/>
      <family val="2"/>
    </font>
    <font>
      <b/>
      <sz val="11"/>
      <color theme="1"/>
      <name val="Arial"/>
      <family val="2"/>
    </font>
    <font>
      <sz val="12"/>
      <color theme="1"/>
      <name val="Verdana"/>
      <family val="2"/>
    </font>
    <font>
      <b/>
      <sz val="16"/>
      <color theme="8" tint="-0.249977111117893"/>
      <name val="Verdana"/>
      <family val="2"/>
    </font>
    <font>
      <sz val="12"/>
      <color theme="8" tint="-0.249977111117893"/>
      <name val="Verdana"/>
      <family val="2"/>
    </font>
    <font>
      <b/>
      <sz val="16"/>
      <color rgb="FF008000"/>
      <name val="Verdana"/>
      <family val="2"/>
    </font>
    <font>
      <sz val="10"/>
      <color rgb="FF008000"/>
      <name val="Arial"/>
      <family val="2"/>
    </font>
    <font>
      <sz val="12"/>
      <color rgb="FF008000"/>
      <name val="Verdana"/>
      <family val="2"/>
    </font>
    <font>
      <b/>
      <sz val="7"/>
      <color rgb="FF008000"/>
      <name val="Arial"/>
      <family val="2"/>
    </font>
    <font>
      <b/>
      <sz val="9"/>
      <color rgb="FF008000"/>
      <name val="Arial"/>
      <family val="2"/>
    </font>
    <font>
      <b/>
      <sz val="10"/>
      <color rgb="FF008000"/>
      <name val="Arial"/>
      <family val="2"/>
    </font>
    <font>
      <b/>
      <i/>
      <sz val="10"/>
      <color rgb="FF008000"/>
      <name val="Arial"/>
      <family val="2"/>
    </font>
    <font>
      <b/>
      <sz val="10"/>
      <color theme="1"/>
      <name val="Arial"/>
      <family val="2"/>
    </font>
    <font>
      <i/>
      <sz val="10"/>
      <color theme="1"/>
      <name val="Arial"/>
      <family val="2"/>
    </font>
    <font>
      <b/>
      <sz val="11"/>
      <name val="Arial"/>
      <family val="2"/>
    </font>
    <font>
      <b/>
      <sz val="12"/>
      <color theme="0"/>
      <name val="Arial"/>
      <family val="2"/>
    </font>
    <font>
      <b/>
      <vertAlign val="subscript"/>
      <sz val="10"/>
      <color indexed="17"/>
      <name val="Arial"/>
      <family val="2"/>
    </font>
    <font>
      <b/>
      <i/>
      <sz val="9"/>
      <color indexed="8"/>
      <name val="Arial"/>
      <family val="2"/>
    </font>
    <font>
      <sz val="9"/>
      <color theme="0"/>
      <name val="Verdana"/>
      <family val="2"/>
    </font>
    <font>
      <sz val="11"/>
      <name val="Calibri"/>
      <family val="2"/>
      <scheme val="minor"/>
    </font>
    <font>
      <b/>
      <sz val="7"/>
      <name val="Arial"/>
      <family val="2"/>
    </font>
    <font>
      <b/>
      <sz val="8"/>
      <color rgb="FF008000"/>
      <name val="Arial"/>
      <family val="2"/>
    </font>
    <font>
      <b/>
      <sz val="16"/>
      <color theme="1"/>
      <name val="Verdana"/>
      <family val="2"/>
    </font>
    <font>
      <sz val="9"/>
      <color theme="0"/>
      <name val="Arial"/>
      <family val="2"/>
    </font>
    <font>
      <sz val="8"/>
      <color theme="0"/>
      <name val="Calibri"/>
      <family val="2"/>
      <scheme val="minor"/>
    </font>
    <font>
      <b/>
      <sz val="10"/>
      <color theme="0"/>
      <name val="Arial"/>
      <family val="2"/>
    </font>
    <font>
      <b/>
      <sz val="11"/>
      <color theme="0"/>
      <name val="Arial"/>
      <family val="2"/>
    </font>
    <font>
      <b/>
      <sz val="9"/>
      <name val="Arial"/>
      <family val="2"/>
    </font>
    <font>
      <sz val="8"/>
      <color rgb="FF008000"/>
      <name val="Verdana"/>
      <family val="2"/>
    </font>
    <font>
      <sz val="9"/>
      <color indexed="17"/>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vertAlign val="subscript"/>
      <sz val="10"/>
      <color theme="0"/>
      <name val="Arial"/>
      <family val="2"/>
    </font>
    <font>
      <sz val="7"/>
      <color theme="0"/>
      <name val="Arial"/>
      <family val="2"/>
    </font>
    <font>
      <i/>
      <sz val="10"/>
      <color theme="0"/>
      <name val="Arial"/>
      <family val="2"/>
    </font>
    <font>
      <b/>
      <i/>
      <sz val="11"/>
      <color theme="0"/>
      <name val="Arial"/>
      <family val="2"/>
    </font>
    <font>
      <b/>
      <sz val="12"/>
      <name val="Verdana"/>
      <family val="2"/>
    </font>
    <font>
      <sz val="12"/>
      <color theme="4" tint="-0.249977111117893"/>
      <name val="Verdana"/>
      <family val="2"/>
    </font>
    <font>
      <sz val="8"/>
      <color indexed="20"/>
      <name val="Arial"/>
      <family val="2"/>
    </font>
    <font>
      <sz val="8"/>
      <name val="Calibri"/>
      <family val="2"/>
      <scheme val="minor"/>
    </font>
    <font>
      <sz val="12"/>
      <color rgb="FF006600"/>
      <name val="Verdana"/>
      <family val="2"/>
    </font>
    <font>
      <b/>
      <sz val="9"/>
      <color rgb="FF006600"/>
      <name val="Arial"/>
      <family val="2"/>
    </font>
    <font>
      <b/>
      <sz val="10"/>
      <color rgb="FF006600"/>
      <name val="Arial"/>
      <family val="2"/>
    </font>
    <font>
      <b/>
      <i/>
      <sz val="9"/>
      <color rgb="FF006600"/>
      <name val="Arial"/>
      <family val="2"/>
    </font>
    <font>
      <b/>
      <vertAlign val="subscript"/>
      <sz val="10"/>
      <name val="Arial"/>
      <family val="2"/>
    </font>
    <font>
      <b/>
      <i/>
      <sz val="11"/>
      <name val="Arial"/>
      <family val="2"/>
    </font>
    <font>
      <sz val="8"/>
      <name val="Verdana"/>
      <family val="2"/>
    </font>
    <font>
      <b/>
      <sz val="11"/>
      <name val="Calibri"/>
      <family val="2"/>
      <scheme val="minor"/>
    </font>
    <font>
      <sz val="9"/>
      <color theme="1"/>
      <name val="Arial"/>
      <family val="2"/>
    </font>
    <font>
      <b/>
      <sz val="8"/>
      <color theme="1"/>
      <name val="Verdana"/>
      <family val="2"/>
    </font>
    <font>
      <sz val="8"/>
      <color theme="1"/>
      <name val="Verdana"/>
      <family val="2"/>
    </font>
    <font>
      <i/>
      <sz val="8"/>
      <name val="Arial"/>
      <family val="2"/>
    </font>
    <font>
      <b/>
      <sz val="7"/>
      <name val="Verdana"/>
      <family val="2"/>
    </font>
    <font>
      <u/>
      <sz val="10"/>
      <color theme="10"/>
      <name val="Arial"/>
      <family val="2"/>
    </font>
    <font>
      <i/>
      <sz val="8"/>
      <color rgb="FF006600"/>
      <name val="Arial"/>
      <family val="2"/>
    </font>
    <font>
      <i/>
      <sz val="8"/>
      <name val="Verdana"/>
      <family val="2"/>
    </font>
    <font>
      <b/>
      <sz val="10"/>
      <color rgb="FF008000"/>
      <name val="Verdana"/>
      <family val="2"/>
    </font>
    <font>
      <sz val="11"/>
      <color theme="1"/>
      <name val="Arial"/>
      <family val="2"/>
    </font>
    <font>
      <b/>
      <i/>
      <sz val="10"/>
      <color indexed="17"/>
      <name val="Arial"/>
      <family val="2"/>
    </font>
    <font>
      <b/>
      <vertAlign val="superscript"/>
      <sz val="10"/>
      <color rgb="FF008000"/>
      <name val="Arial"/>
      <family val="2"/>
    </font>
    <font>
      <i/>
      <vertAlign val="superscript"/>
      <sz val="8"/>
      <color indexed="17"/>
      <name val="Arial"/>
      <family val="2"/>
    </font>
    <font>
      <i/>
      <sz val="8"/>
      <color indexed="17"/>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
      <sz val="10"/>
      <color rgb="FF000000"/>
      <name val="Arial"/>
      <family val="2"/>
    </font>
  </fonts>
  <fills count="38">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6">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style="thin">
        <color indexed="22"/>
      </left>
      <right style="thin">
        <color indexed="17"/>
      </right>
      <top/>
      <bottom style="thin">
        <color indexed="17"/>
      </bottom>
      <diagonal/>
    </border>
    <border>
      <left style="thin">
        <color indexed="17"/>
      </left>
      <right style="thin">
        <color indexed="22"/>
      </right>
      <top/>
      <bottom style="thin">
        <color indexed="17"/>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style="thin">
        <color rgb="FF008000"/>
      </right>
      <top/>
      <bottom style="thin">
        <color rgb="FF008000"/>
      </bottom>
      <diagonal/>
    </border>
    <border>
      <left style="thin">
        <color rgb="FF008000"/>
      </left>
      <right/>
      <top style="thin">
        <color rgb="FF008000"/>
      </top>
      <bottom style="thin">
        <color theme="0"/>
      </bottom>
      <diagonal/>
    </border>
    <border>
      <left style="thin">
        <color rgb="FF008000"/>
      </left>
      <right/>
      <top style="thin">
        <color theme="0"/>
      </top>
      <bottom style="thin">
        <color theme="0"/>
      </bottom>
      <diagonal/>
    </border>
    <border>
      <left style="thin">
        <color rgb="FF008000"/>
      </left>
      <right/>
      <top style="thin">
        <color theme="0"/>
      </top>
      <bottom style="thin">
        <color rgb="FF008000"/>
      </bottom>
      <diagonal/>
    </border>
    <border>
      <left/>
      <right/>
      <top style="thin">
        <color rgb="FF008000"/>
      </top>
      <bottom/>
      <diagonal/>
    </border>
    <border>
      <left style="thin">
        <color rgb="FF008000"/>
      </left>
      <right/>
      <top/>
      <bottom/>
      <diagonal/>
    </border>
    <border>
      <left style="thin">
        <color rgb="FF008000"/>
      </left>
      <right style="thin">
        <color theme="0"/>
      </right>
      <top/>
      <bottom style="thin">
        <color rgb="FF008000"/>
      </bottom>
      <diagonal/>
    </border>
    <border>
      <left style="thin">
        <color theme="0"/>
      </left>
      <right style="thin">
        <color rgb="FF008000"/>
      </right>
      <top/>
      <bottom style="thin">
        <color rgb="FF008000"/>
      </bottom>
      <diagonal/>
    </border>
    <border>
      <left style="thin">
        <color theme="0"/>
      </left>
      <right/>
      <top/>
      <bottom style="thin">
        <color rgb="FF008000"/>
      </bottom>
      <diagonal/>
    </border>
    <border>
      <left style="thin">
        <color rgb="FF008000"/>
      </left>
      <right style="thin">
        <color rgb="FF008000"/>
      </right>
      <top/>
      <bottom/>
      <diagonal/>
    </border>
    <border>
      <left/>
      <right style="thin">
        <color rgb="FF008000"/>
      </right>
      <top/>
      <bottom/>
      <diagonal/>
    </border>
    <border>
      <left style="thin">
        <color rgb="FF008000"/>
      </left>
      <right style="thin">
        <color rgb="FF008000"/>
      </right>
      <top style="thin">
        <color rgb="FF008000"/>
      </top>
      <bottom/>
      <diagonal/>
    </border>
    <border>
      <left style="thin">
        <color rgb="FF008000"/>
      </left>
      <right style="thin">
        <color rgb="FF008000"/>
      </right>
      <top/>
      <bottom style="thin">
        <color rgb="FF008000"/>
      </bottom>
      <diagonal/>
    </border>
    <border>
      <left style="thin">
        <color rgb="FF008000"/>
      </left>
      <right/>
      <top style="thin">
        <color rgb="FF008000"/>
      </top>
      <bottom style="thin">
        <color rgb="FF008000"/>
      </bottom>
      <diagonal/>
    </border>
    <border>
      <left/>
      <right/>
      <top style="thin">
        <color rgb="FF008000"/>
      </top>
      <bottom style="thin">
        <color rgb="FF008000"/>
      </bottom>
      <diagonal/>
    </border>
    <border>
      <left style="thin">
        <color rgb="FF008000"/>
      </left>
      <right style="thin">
        <color rgb="FF008000"/>
      </right>
      <top style="thin">
        <color rgb="FF008000"/>
      </top>
      <bottom style="thin">
        <color rgb="FF008000"/>
      </bottom>
      <diagonal/>
    </border>
    <border>
      <left/>
      <right style="thin">
        <color theme="0"/>
      </right>
      <top/>
      <bottom style="thin">
        <color rgb="FF008000"/>
      </bottom>
      <diagonal/>
    </border>
    <border>
      <left/>
      <right style="thin">
        <color rgb="FF008000"/>
      </right>
      <top style="thin">
        <color rgb="FF008000"/>
      </top>
      <bottom style="thin">
        <color rgb="FF008000"/>
      </bottom>
      <diagonal/>
    </border>
    <border>
      <left/>
      <right/>
      <top/>
      <bottom style="thin">
        <color rgb="FF008000"/>
      </bottom>
      <diagonal/>
    </border>
    <border>
      <left/>
      <right style="thin">
        <color theme="9" tint="0.59996337778862885"/>
      </right>
      <top/>
      <bottom style="thin">
        <color indexed="17"/>
      </bottom>
      <diagonal/>
    </border>
    <border>
      <left/>
      <right style="thin">
        <color theme="9" tint="0.59996337778862885"/>
      </right>
      <top/>
      <bottom/>
      <diagonal/>
    </border>
    <border>
      <left/>
      <right style="thin">
        <color theme="9" tint="0.59996337778862885"/>
      </right>
      <top style="thin">
        <color indexed="17"/>
      </top>
      <bottom style="thin">
        <color indexed="17"/>
      </bottom>
      <diagonal/>
    </border>
    <border>
      <left/>
      <right style="thin">
        <color theme="9" tint="0.59996337778862885"/>
      </right>
      <top style="thin">
        <color indexed="17"/>
      </top>
      <bottom/>
      <diagonal/>
    </border>
    <border>
      <left style="thin">
        <color indexed="17"/>
      </left>
      <right style="thin">
        <color theme="9" tint="0.59996337778862885"/>
      </right>
      <top/>
      <bottom style="thin">
        <color indexed="17"/>
      </bottom>
      <diagonal/>
    </border>
    <border>
      <left style="thin">
        <color indexed="17"/>
      </left>
      <right style="thin">
        <color theme="9" tint="0.59996337778862885"/>
      </right>
      <top/>
      <bottom/>
      <diagonal/>
    </border>
    <border>
      <left style="thin">
        <color indexed="17"/>
      </left>
      <right style="thin">
        <color theme="9" tint="0.59996337778862885"/>
      </right>
      <top style="thin">
        <color indexed="17"/>
      </top>
      <bottom/>
      <diagonal/>
    </border>
    <border>
      <left style="thin">
        <color indexed="17"/>
      </left>
      <right style="thin">
        <color theme="9" tint="0.59996337778862885"/>
      </right>
      <top style="thin">
        <color indexed="17"/>
      </top>
      <bottom style="thin">
        <color indexed="17"/>
      </bottom>
      <diagonal/>
    </border>
    <border>
      <left style="thin">
        <color theme="9" tint="0.59996337778862885"/>
      </left>
      <right/>
      <top style="thin">
        <color theme="9" tint="0.59996337778862885"/>
      </top>
      <bottom/>
      <diagonal/>
    </border>
    <border>
      <left/>
      <right/>
      <top style="thin">
        <color theme="9" tint="0.59996337778862885"/>
      </top>
      <bottom/>
      <diagonal/>
    </border>
    <border>
      <left/>
      <right style="thin">
        <color indexed="17"/>
      </right>
      <top style="thin">
        <color theme="9" tint="0.59996337778862885"/>
      </top>
      <bottom/>
      <diagonal/>
    </border>
    <border>
      <left/>
      <right style="thin">
        <color rgb="FF006600"/>
      </right>
      <top/>
      <bottom style="thin">
        <color indexed="17"/>
      </bottom>
      <diagonal/>
    </border>
    <border>
      <left/>
      <right style="thin">
        <color rgb="FF006600"/>
      </right>
      <top/>
      <bottom/>
      <diagonal/>
    </border>
    <border>
      <left/>
      <right style="thin">
        <color rgb="FF006600"/>
      </right>
      <top style="thin">
        <color indexed="17"/>
      </top>
      <bottom style="thin">
        <color indexed="17"/>
      </bottom>
      <diagonal/>
    </border>
    <border>
      <left/>
      <right style="thin">
        <color rgb="FF006600"/>
      </right>
      <top style="thin">
        <color indexed="17"/>
      </top>
      <bottom/>
      <diagonal/>
    </border>
    <border>
      <left style="thin">
        <color rgb="FF008000"/>
      </left>
      <right/>
      <top/>
      <bottom style="dotted">
        <color rgb="FF008000"/>
      </bottom>
      <diagonal/>
    </border>
    <border>
      <left/>
      <right/>
      <top/>
      <bottom style="dotted">
        <color rgb="FF008000"/>
      </bottom>
      <diagonal/>
    </border>
    <border>
      <left/>
      <right style="thin">
        <color rgb="FF008000"/>
      </right>
      <top/>
      <bottom style="dotted">
        <color rgb="FF008000"/>
      </bottom>
      <diagonal/>
    </border>
    <border>
      <left style="thin">
        <color rgb="FF008000"/>
      </left>
      <right/>
      <top style="dotted">
        <color rgb="FF008000"/>
      </top>
      <bottom/>
      <diagonal/>
    </border>
    <border>
      <left/>
      <right/>
      <top style="dotted">
        <color rgb="FF008000"/>
      </top>
      <bottom/>
      <diagonal/>
    </border>
    <border>
      <left/>
      <right style="thin">
        <color rgb="FF008000"/>
      </right>
      <top style="dotted">
        <color rgb="FF008000"/>
      </top>
      <bottom/>
      <diagonal/>
    </border>
    <border>
      <left/>
      <right/>
      <top style="thin">
        <color rgb="FF006600"/>
      </top>
      <bottom/>
      <diagonal/>
    </border>
    <border>
      <left/>
      <right/>
      <top style="thin">
        <color rgb="FF006600"/>
      </top>
      <bottom style="thin">
        <color rgb="FF006600"/>
      </bottom>
      <diagonal/>
    </border>
    <border>
      <left/>
      <right style="thin">
        <color rgb="FF006600"/>
      </right>
      <top style="thin">
        <color rgb="FF006600"/>
      </top>
      <bottom style="thin">
        <color rgb="FF006600"/>
      </bottom>
      <diagonal/>
    </border>
    <border>
      <left style="thin">
        <color indexed="17"/>
      </left>
      <right/>
      <top style="thin">
        <color rgb="FF006600"/>
      </top>
      <bottom style="thin">
        <color indexed="17"/>
      </bottom>
      <diagonal/>
    </border>
    <border>
      <left/>
      <right/>
      <top style="thin">
        <color rgb="FF006600"/>
      </top>
      <bottom style="thin">
        <color indexed="17"/>
      </bottom>
      <diagonal/>
    </border>
    <border>
      <left/>
      <right style="thin">
        <color indexed="17"/>
      </right>
      <top style="thin">
        <color rgb="FF006600"/>
      </top>
      <bottom style="thin">
        <color indexed="17"/>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8">
    <xf numFmtId="0" fontId="0" fillId="0" borderId="0" applyBorder="0"/>
    <xf numFmtId="164" fontId="5" fillId="0" borderId="0" applyFont="0" applyFill="0" applyBorder="0" applyAlignment="0" applyProtection="0"/>
    <xf numFmtId="0" fontId="103" fillId="0" borderId="0"/>
    <xf numFmtId="0" fontId="5" fillId="0" borderId="0"/>
    <xf numFmtId="0" fontId="5" fillId="0" borderId="0"/>
    <xf numFmtId="0" fontId="5" fillId="0" borderId="0"/>
    <xf numFmtId="0" fontId="5" fillId="0" borderId="0" applyBorder="0"/>
    <xf numFmtId="0" fontId="5" fillId="0" borderId="0" applyBorder="0"/>
    <xf numFmtId="9" fontId="5" fillId="0" borderId="0" applyFont="0" applyFill="0" applyBorder="0" applyAlignment="0" applyProtection="0"/>
    <xf numFmtId="9" fontId="5" fillId="0" borderId="0" applyFont="0" applyFill="0" applyBorder="0" applyAlignment="0" applyProtection="0"/>
    <xf numFmtId="0" fontId="5" fillId="0" borderId="0"/>
    <xf numFmtId="9" fontId="4"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0" fontId="4" fillId="0" borderId="0"/>
    <xf numFmtId="9" fontId="3" fillId="0" borderId="0" applyFont="0" applyFill="0" applyBorder="0" applyAlignment="0" applyProtection="0"/>
    <xf numFmtId="0" fontId="5" fillId="0" borderId="0" applyBorder="0"/>
    <xf numFmtId="0" fontId="3" fillId="0" borderId="0"/>
    <xf numFmtId="0" fontId="181" fillId="0" borderId="0" applyNumberFormat="0" applyFill="0" applyBorder="0" applyAlignment="0" applyProtection="0"/>
    <xf numFmtId="0" fontId="2" fillId="0" borderId="0"/>
    <xf numFmtId="9" fontId="2" fillId="0" borderId="0" applyFont="0" applyFill="0" applyBorder="0" applyAlignment="0" applyProtection="0"/>
    <xf numFmtId="169" fontId="5" fillId="0" borderId="0" applyFont="0" applyFill="0" applyBorder="0" applyAlignment="0" applyProtection="0"/>
    <xf numFmtId="0" fontId="190" fillId="0" borderId="0"/>
    <xf numFmtId="0" fontId="191" fillId="0" borderId="0" applyNumberFormat="0" applyFill="0" applyBorder="0" applyAlignment="0" applyProtection="0"/>
    <xf numFmtId="0" fontId="192" fillId="0" borderId="67" applyNumberFormat="0" applyFill="0" applyAlignment="0" applyProtection="0"/>
    <xf numFmtId="0" fontId="193" fillId="0" borderId="68" applyNumberFormat="0" applyFill="0" applyAlignment="0" applyProtection="0"/>
    <xf numFmtId="0" fontId="194" fillId="0" borderId="69" applyNumberFormat="0" applyFill="0" applyAlignment="0" applyProtection="0"/>
    <xf numFmtId="0" fontId="194" fillId="0" borderId="0" applyNumberFormat="0" applyFill="0" applyBorder="0" applyAlignment="0" applyProtection="0"/>
    <xf numFmtId="0" fontId="195" fillId="7" borderId="0" applyNumberFormat="0" applyBorder="0" applyAlignment="0" applyProtection="0"/>
    <xf numFmtId="0" fontId="196" fillId="8" borderId="0" applyNumberFormat="0" applyBorder="0" applyAlignment="0" applyProtection="0"/>
    <xf numFmtId="0" fontId="197" fillId="9" borderId="0" applyNumberFormat="0" applyBorder="0" applyAlignment="0" applyProtection="0"/>
    <xf numFmtId="0" fontId="198" fillId="10" borderId="70" applyNumberFormat="0" applyAlignment="0" applyProtection="0"/>
    <xf numFmtId="0" fontId="199" fillId="11" borderId="71" applyNumberFormat="0" applyAlignment="0" applyProtection="0"/>
    <xf numFmtId="0" fontId="200" fillId="11" borderId="70" applyNumberFormat="0" applyAlignment="0" applyProtection="0"/>
    <xf numFmtId="0" fontId="201" fillId="0" borderId="72" applyNumberFormat="0" applyFill="0" applyAlignment="0" applyProtection="0"/>
    <xf numFmtId="0" fontId="102" fillId="12" borderId="73" applyNumberFormat="0" applyAlignment="0" applyProtection="0"/>
    <xf numFmtId="0" fontId="202" fillId="0" borderId="0" applyNumberFormat="0" applyFill="0" applyBorder="0" applyAlignment="0" applyProtection="0"/>
    <xf numFmtId="0" fontId="203" fillId="0" borderId="0" applyNumberFormat="0" applyFill="0" applyBorder="0" applyAlignment="0" applyProtection="0"/>
    <xf numFmtId="0" fontId="204" fillId="0" borderId="75" applyNumberFormat="0" applyFill="0" applyAlignment="0" applyProtection="0"/>
    <xf numFmtId="0" fontId="10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0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0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0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0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0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05" fillId="0" borderId="0"/>
    <xf numFmtId="0" fontId="1" fillId="13" borderId="74" applyNumberFormat="0" applyFont="0" applyAlignment="0" applyProtection="0"/>
    <xf numFmtId="0" fontId="206" fillId="0" borderId="0" applyNumberFormat="0" applyFill="0" applyBorder="0" applyAlignment="0" applyProtection="0"/>
    <xf numFmtId="0" fontId="207" fillId="0" borderId="0" applyNumberFormat="0" applyFill="0" applyBorder="0" applyAlignment="0" applyProtection="0"/>
    <xf numFmtId="0" fontId="208" fillId="0" borderId="0"/>
  </cellStyleXfs>
  <cellXfs count="1253">
    <xf numFmtId="0" fontId="0" fillId="0" borderId="0" xfId="0"/>
    <xf numFmtId="0" fontId="6" fillId="0" borderId="0" xfId="0" applyFont="1" applyAlignment="1">
      <alignment vertical="center" wrapText="1"/>
    </xf>
    <xf numFmtId="0" fontId="0" fillId="0" borderId="0" xfId="0" applyAlignment="1">
      <alignment vertical="center"/>
    </xf>
    <xf numFmtId="0" fontId="7" fillId="0" borderId="0" xfId="0" applyFont="1" applyAlignment="1">
      <alignment vertical="center" wrapText="1"/>
    </xf>
    <xf numFmtId="0" fontId="12" fillId="0" borderId="0" xfId="0" applyFont="1" applyAlignment="1">
      <alignment horizontal="left" vertical="center"/>
    </xf>
    <xf numFmtId="0" fontId="12" fillId="0" borderId="0" xfId="0" applyFont="1" applyAlignment="1">
      <alignment vertical="center"/>
    </xf>
    <xf numFmtId="0" fontId="8"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horizontal="left"/>
    </xf>
    <xf numFmtId="0" fontId="6" fillId="0" borderId="0" xfId="0" applyFont="1"/>
    <xf numFmtId="0" fontId="14" fillId="0" borderId="0" xfId="0" applyFont="1" applyAlignment="1">
      <alignment vertical="center"/>
    </xf>
    <xf numFmtId="0" fontId="15" fillId="0" borderId="0" xfId="0" applyFont="1" applyAlignment="1">
      <alignment vertical="center" wrapText="1"/>
    </xf>
    <xf numFmtId="0" fontId="16" fillId="0" borderId="0" xfId="0" applyFont="1" applyAlignment="1">
      <alignment vertical="center"/>
    </xf>
    <xf numFmtId="0" fontId="18" fillId="0" borderId="0" xfId="0" applyFont="1" applyAlignment="1">
      <alignment vertical="center"/>
    </xf>
    <xf numFmtId="0" fontId="15" fillId="0" borderId="0" xfId="0" applyFont="1" applyAlignment="1">
      <alignment horizontal="left"/>
    </xf>
    <xf numFmtId="0" fontId="15" fillId="0" borderId="0" xfId="0" applyFont="1"/>
    <xf numFmtId="0" fontId="19" fillId="0" borderId="0" xfId="0" applyFont="1" applyAlignment="1">
      <alignment vertical="center"/>
    </xf>
    <xf numFmtId="3" fontId="6" fillId="0" borderId="0" xfId="0" applyNumberFormat="1" applyFont="1" applyAlignment="1">
      <alignment vertical="center" wrapText="1"/>
    </xf>
    <xf numFmtId="0" fontId="20" fillId="0" borderId="0" xfId="0" applyFont="1" applyBorder="1" applyAlignment="1">
      <alignment vertical="center" wrapText="1"/>
    </xf>
    <xf numFmtId="0" fontId="7" fillId="0" borderId="0" xfId="0" applyFont="1" applyBorder="1" applyAlignment="1">
      <alignment vertical="center" wrapText="1"/>
    </xf>
    <xf numFmtId="0" fontId="18" fillId="0" borderId="0" xfId="0" applyFont="1"/>
    <xf numFmtId="3" fontId="104" fillId="0" borderId="1" xfId="0" applyNumberFormat="1" applyFont="1" applyBorder="1" applyAlignment="1">
      <alignment horizontal="center" vertical="center" wrapText="1"/>
    </xf>
    <xf numFmtId="0" fontId="22" fillId="0" borderId="0" xfId="0" applyFont="1" applyBorder="1" applyAlignment="1">
      <alignment vertical="center" wrapText="1"/>
    </xf>
    <xf numFmtId="0" fontId="22" fillId="0" borderId="2" xfId="0" applyFont="1" applyBorder="1" applyAlignment="1">
      <alignment horizontal="left" vertical="center" wrapText="1"/>
    </xf>
    <xf numFmtId="0" fontId="23" fillId="0" borderId="0" xfId="0" applyFont="1" applyBorder="1" applyAlignment="1">
      <alignment vertical="center" wrapText="1"/>
    </xf>
    <xf numFmtId="0" fontId="24" fillId="0" borderId="0" xfId="0" applyFont="1" applyBorder="1" applyAlignment="1">
      <alignment horizontal="center" vertical="center" wrapText="1"/>
    </xf>
    <xf numFmtId="0" fontId="25" fillId="0" borderId="0" xfId="0" applyFont="1" applyBorder="1" applyAlignment="1">
      <alignment vertical="center" wrapText="1"/>
    </xf>
    <xf numFmtId="0" fontId="26" fillId="0" borderId="0" xfId="0" applyFont="1" applyAlignment="1">
      <alignment vertical="center" wrapText="1"/>
    </xf>
    <xf numFmtId="0" fontId="27" fillId="0" borderId="0" xfId="0" applyFont="1"/>
    <xf numFmtId="3" fontId="27" fillId="0" borderId="0" xfId="0" applyNumberFormat="1" applyFont="1" applyAlignment="1">
      <alignmen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9" fillId="0" borderId="0" xfId="0" applyFont="1" applyAlignment="1">
      <alignment vertical="center" wrapText="1"/>
    </xf>
    <xf numFmtId="0" fontId="30" fillId="0" borderId="0" xfId="0" applyFont="1"/>
    <xf numFmtId="0" fontId="28" fillId="0" borderId="5" xfId="0" applyFont="1" applyBorder="1" applyAlignment="1">
      <alignment horizontal="left" vertical="center" wrapText="1"/>
    </xf>
    <xf numFmtId="0" fontId="31" fillId="0" borderId="0" xfId="0" applyFont="1" applyAlignment="1">
      <alignment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0" xfId="0" applyFont="1" applyAlignment="1">
      <alignment vertical="center" wrapText="1"/>
    </xf>
    <xf numFmtId="0" fontId="33" fillId="0" borderId="0" xfId="0" applyFont="1" applyAlignment="1">
      <alignment vertical="center" wrapText="1"/>
    </xf>
    <xf numFmtId="0" fontId="22" fillId="0" borderId="0" xfId="0" applyFont="1" applyBorder="1" applyAlignment="1">
      <alignment horizontal="center" vertical="center" wrapText="1"/>
    </xf>
    <xf numFmtId="0" fontId="105" fillId="0" borderId="0" xfId="0" applyFont="1" applyAlignment="1">
      <alignment horizontal="left" vertical="center"/>
    </xf>
    <xf numFmtId="0" fontId="11" fillId="0" borderId="0" xfId="0" applyFont="1" applyAlignment="1" applyProtection="1">
      <alignment vertical="center" wrapText="1"/>
      <protection locked="0"/>
    </xf>
    <xf numFmtId="0" fontId="6" fillId="0" borderId="0" xfId="0" applyFont="1" applyAlignment="1">
      <alignment horizontal="left" vertical="center"/>
    </xf>
    <xf numFmtId="0" fontId="34" fillId="0" borderId="0" xfId="0" applyFont="1" applyAlignment="1">
      <alignment horizontal="center"/>
    </xf>
    <xf numFmtId="0" fontId="35" fillId="0" borderId="0" xfId="0" applyFont="1" applyAlignment="1">
      <alignment horizontal="right" vertical="center"/>
    </xf>
    <xf numFmtId="0" fontId="37" fillId="0" borderId="0" xfId="0" applyFont="1" applyAlignment="1">
      <alignment vertical="center" wrapText="1"/>
    </xf>
    <xf numFmtId="2" fontId="39" fillId="0" borderId="0" xfId="0" applyNumberFormat="1" applyFont="1" applyAlignment="1">
      <alignment horizontal="left" vertical="center" wrapText="1"/>
    </xf>
    <xf numFmtId="3" fontId="22" fillId="0" borderId="1" xfId="0" applyNumberFormat="1" applyFont="1" applyBorder="1" applyAlignment="1">
      <alignment horizontal="center" vertical="center" wrapText="1"/>
    </xf>
    <xf numFmtId="0" fontId="23" fillId="0" borderId="0"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6" xfId="0" applyFont="1" applyBorder="1" applyAlignment="1">
      <alignment horizontal="center" vertical="center" wrapText="1"/>
    </xf>
    <xf numFmtId="0" fontId="43" fillId="0" borderId="0" xfId="0" applyFont="1" applyAlignment="1">
      <alignment vertical="center" wrapText="1"/>
    </xf>
    <xf numFmtId="0" fontId="44" fillId="0" borderId="0" xfId="0" applyFont="1" applyAlignment="1">
      <alignment vertical="center" wrapText="1"/>
    </xf>
    <xf numFmtId="0" fontId="44" fillId="0" borderId="0" xfId="0" applyFont="1" applyBorder="1" applyAlignment="1">
      <alignment vertical="center" wrapText="1"/>
    </xf>
    <xf numFmtId="0" fontId="45" fillId="0" borderId="0" xfId="0" applyFont="1" applyBorder="1" applyAlignment="1">
      <alignment vertical="center" wrapText="1"/>
    </xf>
    <xf numFmtId="0" fontId="46" fillId="0" borderId="0" xfId="0" applyFont="1" applyBorder="1" applyAlignment="1">
      <alignment vertical="center" wrapText="1"/>
    </xf>
    <xf numFmtId="0" fontId="47" fillId="0" borderId="0" xfId="0" applyFont="1" applyBorder="1" applyAlignment="1">
      <alignment vertical="center" wrapText="1"/>
    </xf>
    <xf numFmtId="3" fontId="46" fillId="0" borderId="0" xfId="0" applyNumberFormat="1" applyFont="1" applyAlignment="1">
      <alignment horizontal="left" vertical="center" wrapText="1"/>
    </xf>
    <xf numFmtId="0" fontId="46" fillId="0" borderId="0" xfId="0" applyFont="1" applyAlignment="1">
      <alignment horizontal="left" vertical="center" wrapText="1"/>
    </xf>
    <xf numFmtId="2" fontId="46" fillId="0" borderId="0" xfId="0" applyNumberFormat="1" applyFont="1" applyAlignment="1">
      <alignment horizontal="left" vertical="center" wrapText="1"/>
    </xf>
    <xf numFmtId="2" fontId="39" fillId="0" borderId="0" xfId="0" applyNumberFormat="1" applyFont="1" applyAlignment="1">
      <alignment vertical="center" wrapText="1"/>
    </xf>
    <xf numFmtId="0" fontId="18" fillId="0" borderId="0" xfId="0" applyFont="1" applyBorder="1" applyAlignment="1">
      <alignment vertical="center" wrapText="1"/>
    </xf>
    <xf numFmtId="4" fontId="48" fillId="0" borderId="8" xfId="0" applyNumberFormat="1" applyFont="1" applyBorder="1" applyAlignment="1">
      <alignment horizontal="center" vertical="center" wrapText="1"/>
    </xf>
    <xf numFmtId="3" fontId="49" fillId="0" borderId="1" xfId="0" applyNumberFormat="1" applyFont="1" applyBorder="1" applyAlignment="1">
      <alignment horizontal="center" vertical="center" wrapText="1"/>
    </xf>
    <xf numFmtId="10" fontId="50" fillId="0" borderId="0" xfId="6" applyNumberFormat="1" applyFont="1" applyAlignment="1">
      <alignment vertical="center" wrapText="1"/>
    </xf>
    <xf numFmtId="4" fontId="51" fillId="0" borderId="8" xfId="0" applyNumberFormat="1" applyFont="1" applyBorder="1" applyAlignment="1">
      <alignment horizontal="center" vertical="center" wrapText="1"/>
    </xf>
    <xf numFmtId="0" fontId="52" fillId="0" borderId="0" xfId="0" applyFont="1" applyBorder="1" applyAlignment="1">
      <alignment vertical="center" wrapText="1"/>
    </xf>
    <xf numFmtId="0" fontId="52" fillId="0" borderId="2" xfId="0" applyFont="1" applyBorder="1" applyAlignment="1">
      <alignment horizontal="left" vertical="center" wrapText="1"/>
    </xf>
    <xf numFmtId="0" fontId="53" fillId="0" borderId="0" xfId="0" applyFont="1" applyBorder="1" applyAlignment="1">
      <alignment vertical="center" wrapText="1"/>
    </xf>
    <xf numFmtId="3" fontId="49" fillId="0" borderId="9" xfId="0" applyNumberFormat="1" applyFont="1" applyBorder="1" applyAlignment="1">
      <alignment horizontal="center" vertical="center" wrapText="1"/>
    </xf>
    <xf numFmtId="4" fontId="51" fillId="0" borderId="9" xfId="0" applyNumberFormat="1" applyFont="1" applyBorder="1" applyAlignment="1">
      <alignment horizontal="center" vertical="center" wrapText="1"/>
    </xf>
    <xf numFmtId="0" fontId="50" fillId="0" borderId="0" xfId="0" applyFont="1" applyAlignment="1">
      <alignment vertical="center" wrapText="1"/>
    </xf>
    <xf numFmtId="10" fontId="50" fillId="0" borderId="0" xfId="7" applyNumberFormat="1" applyFont="1" applyAlignment="1">
      <alignment vertical="center" wrapText="1"/>
    </xf>
    <xf numFmtId="4" fontId="54" fillId="0" borderId="10" xfId="0" applyNumberFormat="1" applyFont="1" applyBorder="1" applyAlignment="1">
      <alignment horizontal="center" vertical="center"/>
    </xf>
    <xf numFmtId="4" fontId="54" fillId="0" borderId="10" xfId="7" applyNumberFormat="1" applyFont="1" applyBorder="1" applyAlignment="1">
      <alignment horizontal="center" vertical="center"/>
    </xf>
    <xf numFmtId="3" fontId="50" fillId="0" borderId="11" xfId="7" applyNumberFormat="1" applyFont="1" applyBorder="1" applyAlignment="1" applyProtection="1">
      <alignment horizontal="center" vertical="center"/>
      <protection locked="0"/>
    </xf>
    <xf numFmtId="0" fontId="56" fillId="0" borderId="0" xfId="0" applyFont="1" applyBorder="1" applyAlignment="1">
      <alignment vertical="center" wrapText="1"/>
    </xf>
    <xf numFmtId="0" fontId="57" fillId="0" borderId="0" xfId="0" applyFont="1" applyBorder="1" applyAlignment="1">
      <alignment horizontal="center" vertical="center" wrapText="1"/>
    </xf>
    <xf numFmtId="0" fontId="58" fillId="0" borderId="0" xfId="0" applyFont="1" applyBorder="1" applyAlignment="1">
      <alignment horizontal="center" vertical="center" wrapText="1"/>
    </xf>
    <xf numFmtId="0" fontId="59" fillId="0" borderId="0" xfId="0" applyFont="1" applyBorder="1" applyAlignment="1">
      <alignment vertical="center" wrapText="1"/>
    </xf>
    <xf numFmtId="0" fontId="60" fillId="0" borderId="0" xfId="0" applyFont="1" applyBorder="1" applyAlignment="1">
      <alignment horizontal="center" vertical="center" wrapText="1"/>
    </xf>
    <xf numFmtId="0" fontId="52" fillId="0" borderId="0" xfId="0" applyFont="1" applyAlignment="1">
      <alignment vertical="center" wrapText="1"/>
    </xf>
    <xf numFmtId="0" fontId="52" fillId="0" borderId="12" xfId="0" applyFont="1" applyBorder="1" applyAlignment="1">
      <alignment horizontal="center" vertical="center" wrapText="1"/>
    </xf>
    <xf numFmtId="0" fontId="52" fillId="0" borderId="13" xfId="0" applyFont="1" applyBorder="1" applyAlignment="1">
      <alignment horizontal="center" vertical="center" wrapText="1"/>
    </xf>
    <xf numFmtId="0" fontId="44" fillId="0" borderId="0" xfId="0" applyFont="1" applyAlignment="1">
      <alignment horizontal="left" vertical="center"/>
    </xf>
    <xf numFmtId="3" fontId="7" fillId="0" borderId="0" xfId="0" applyNumberFormat="1" applyFont="1" applyAlignment="1">
      <alignment horizontal="left" vertical="center"/>
    </xf>
    <xf numFmtId="3" fontId="43" fillId="0" borderId="0" xfId="0" applyNumberFormat="1" applyFont="1" applyAlignment="1">
      <alignment horizontal="left" vertical="center"/>
    </xf>
    <xf numFmtId="3" fontId="6" fillId="0" borderId="0" xfId="0" applyNumberFormat="1" applyFont="1" applyAlignment="1">
      <alignment horizontal="left" vertical="center"/>
    </xf>
    <xf numFmtId="0" fontId="61" fillId="0" borderId="0" xfId="0" applyFont="1" applyAlignment="1">
      <alignment vertical="center"/>
    </xf>
    <xf numFmtId="0" fontId="7" fillId="2" borderId="0" xfId="5" applyFont="1" applyFill="1" applyAlignment="1">
      <alignment vertical="center"/>
    </xf>
    <xf numFmtId="0" fontId="6" fillId="0" borderId="0" xfId="0" applyFont="1" applyBorder="1" applyAlignment="1">
      <alignment horizontal="left" vertical="center"/>
    </xf>
    <xf numFmtId="0" fontId="9" fillId="0" borderId="0" xfId="0" applyFont="1" applyAlignment="1">
      <alignment horizontal="left" vertical="center"/>
    </xf>
    <xf numFmtId="0" fontId="7" fillId="0" borderId="0" xfId="0" applyFont="1" applyBorder="1" applyAlignment="1">
      <alignment horizontal="left" vertical="center"/>
    </xf>
    <xf numFmtId="0" fontId="22" fillId="0" borderId="0" xfId="0" applyFont="1" applyAlignment="1">
      <alignment horizontal="center" vertical="center" wrapText="1"/>
    </xf>
    <xf numFmtId="0" fontId="18" fillId="0" borderId="0" xfId="0" applyFont="1" applyBorder="1"/>
    <xf numFmtId="0" fontId="22" fillId="0" borderId="0" xfId="0" applyFont="1" applyAlignment="1">
      <alignment vertical="center" wrapText="1"/>
    </xf>
    <xf numFmtId="0" fontId="32" fillId="0" borderId="0" xfId="0" applyFont="1" applyAlignment="1">
      <alignment horizontal="center" vertical="center" wrapText="1"/>
    </xf>
    <xf numFmtId="9" fontId="32" fillId="0" borderId="6" xfId="0" applyNumberFormat="1" applyFont="1" applyBorder="1" applyAlignment="1">
      <alignment horizontal="center" vertical="center" wrapText="1"/>
    </xf>
    <xf numFmtId="9" fontId="32" fillId="0" borderId="0" xfId="0" applyNumberFormat="1" applyFont="1" applyBorder="1" applyAlignment="1">
      <alignment horizontal="center" vertical="center" wrapText="1"/>
    </xf>
    <xf numFmtId="0" fontId="66" fillId="0" borderId="0" xfId="0" applyFont="1" applyBorder="1" applyAlignment="1">
      <alignment horizontal="center" vertical="center" wrapText="1"/>
    </xf>
    <xf numFmtId="0" fontId="0" fillId="0" borderId="0" xfId="0" applyBorder="1"/>
    <xf numFmtId="0" fontId="27" fillId="0" borderId="0" xfId="0" applyFont="1" applyAlignment="1">
      <alignment horizontal="center" vertical="center" wrapText="1"/>
    </xf>
    <xf numFmtId="0" fontId="27" fillId="0" borderId="0" xfId="0" applyFont="1" applyAlignment="1">
      <alignment vertical="center" wrapText="1"/>
    </xf>
    <xf numFmtId="3" fontId="27" fillId="0" borderId="11" xfId="0" applyNumberFormat="1" applyFont="1" applyBorder="1" applyAlignment="1">
      <alignment horizontal="center" vertical="center"/>
    </xf>
    <xf numFmtId="0" fontId="27" fillId="0" borderId="0" xfId="0" applyFont="1" applyAlignment="1">
      <alignment horizontal="center" vertical="center"/>
    </xf>
    <xf numFmtId="4" fontId="27" fillId="0" borderId="0" xfId="0" applyNumberFormat="1" applyFont="1" applyBorder="1" applyAlignment="1">
      <alignment horizontal="center" vertical="center"/>
    </xf>
    <xf numFmtId="10" fontId="27" fillId="0" borderId="0" xfId="0" applyNumberFormat="1" applyFont="1" applyBorder="1" applyAlignment="1">
      <alignment horizontal="center" vertical="center"/>
    </xf>
    <xf numFmtId="2" fontId="27" fillId="0" borderId="0" xfId="0" applyNumberFormat="1" applyFont="1" applyBorder="1" applyAlignment="1" applyProtection="1">
      <alignment horizontal="center" vertical="center"/>
      <protection locked="0"/>
    </xf>
    <xf numFmtId="10" fontId="27" fillId="0" borderId="0" xfId="0" applyNumberFormat="1" applyFont="1" applyAlignment="1">
      <alignment vertical="center" wrapText="1"/>
    </xf>
    <xf numFmtId="3" fontId="27" fillId="0" borderId="15" xfId="0" applyNumberFormat="1" applyFont="1" applyBorder="1" applyAlignment="1">
      <alignment horizontal="center" vertical="center"/>
    </xf>
    <xf numFmtId="3" fontId="27" fillId="0" borderId="15" xfId="0" applyNumberFormat="1" applyFont="1" applyBorder="1" applyAlignment="1">
      <alignment horizontal="center" vertical="center" wrapText="1"/>
    </xf>
    <xf numFmtId="4" fontId="27" fillId="0" borderId="0" xfId="0" applyNumberFormat="1" applyFont="1" applyBorder="1" applyAlignment="1">
      <alignment horizontal="center" vertical="center" wrapText="1"/>
    </xf>
    <xf numFmtId="3" fontId="27" fillId="0" borderId="7" xfId="0" applyNumberFormat="1" applyFont="1" applyBorder="1" applyAlignment="1">
      <alignment horizontal="center" vertical="center" wrapText="1"/>
    </xf>
    <xf numFmtId="3" fontId="27" fillId="0" borderId="7" xfId="0" applyNumberFormat="1" applyFont="1" applyBorder="1" applyAlignment="1">
      <alignment horizontal="center" vertical="center"/>
    </xf>
    <xf numFmtId="0" fontId="67" fillId="0" borderId="0" xfId="0" applyFont="1"/>
    <xf numFmtId="3" fontId="67" fillId="0" borderId="0" xfId="0" applyNumberFormat="1" applyFont="1" applyBorder="1"/>
    <xf numFmtId="2" fontId="67" fillId="0" borderId="0" xfId="0" applyNumberFormat="1" applyFont="1" applyBorder="1"/>
    <xf numFmtId="2" fontId="68" fillId="0" borderId="0" xfId="0" applyNumberFormat="1" applyFont="1" applyBorder="1" applyAlignment="1">
      <alignment horizontal="center" vertical="center" wrapText="1"/>
    </xf>
    <xf numFmtId="0" fontId="22" fillId="0" borderId="0" xfId="0" applyFont="1" applyAlignment="1">
      <alignment horizontal="center" vertical="center"/>
    </xf>
    <xf numFmtId="3" fontId="22" fillId="0" borderId="1" xfId="0" quotePrefix="1" applyNumberFormat="1" applyFont="1" applyBorder="1" applyAlignment="1">
      <alignment horizontal="center" vertical="center" wrapText="1"/>
    </xf>
    <xf numFmtId="0" fontId="34" fillId="0" borderId="0" xfId="0" applyFont="1"/>
    <xf numFmtId="0" fontId="33" fillId="0" borderId="0" xfId="0" applyFont="1" applyBorder="1" applyAlignment="1">
      <alignment vertical="center" wrapText="1"/>
    </xf>
    <xf numFmtId="0" fontId="49" fillId="0" borderId="0" xfId="0" applyFont="1" applyAlignment="1">
      <alignment vertical="center" wrapText="1"/>
    </xf>
    <xf numFmtId="0" fontId="74" fillId="0" borderId="0" xfId="0" applyFont="1" applyAlignment="1">
      <alignment vertical="center" wrapText="1"/>
    </xf>
    <xf numFmtId="3" fontId="50" fillId="0" borderId="15" xfId="0" applyNumberFormat="1" applyFont="1" applyBorder="1" applyAlignment="1">
      <alignment horizontal="center" vertical="center" wrapText="1"/>
    </xf>
    <xf numFmtId="0" fontId="64" fillId="0" borderId="4" xfId="0" applyFont="1" applyBorder="1" applyAlignment="1">
      <alignment horizontal="left" vertical="center" wrapText="1"/>
    </xf>
    <xf numFmtId="0" fontId="76" fillId="0" borderId="0" xfId="0" applyFont="1" applyAlignment="1">
      <alignment vertical="center" wrapText="1"/>
    </xf>
    <xf numFmtId="0" fontId="40" fillId="0" borderId="0" xfId="0" applyFont="1" applyAlignment="1">
      <alignment vertical="center" wrapText="1"/>
    </xf>
    <xf numFmtId="0" fontId="52" fillId="0" borderId="0" xfId="0" applyFont="1" applyBorder="1" applyAlignment="1">
      <alignment horizontal="left" vertical="center" wrapText="1"/>
    </xf>
    <xf numFmtId="0" fontId="7" fillId="0" borderId="0" xfId="0" applyFont="1" applyAlignment="1">
      <alignment horizontal="center" vertical="center"/>
    </xf>
    <xf numFmtId="0" fontId="7" fillId="0" borderId="0" xfId="0" applyFont="1" applyBorder="1" applyAlignment="1">
      <alignment horizontal="center" vertical="center"/>
    </xf>
    <xf numFmtId="0" fontId="17" fillId="0" borderId="0" xfId="0" applyFont="1" applyBorder="1" applyAlignment="1">
      <alignment horizontal="center" vertical="center"/>
    </xf>
    <xf numFmtId="0" fontId="77" fillId="0" borderId="0" xfId="0" applyFont="1" applyBorder="1" applyAlignment="1">
      <alignment horizontal="center" vertical="center" wrapText="1"/>
    </xf>
    <xf numFmtId="0" fontId="79" fillId="0" borderId="0" xfId="0" applyFont="1" applyBorder="1" applyAlignment="1">
      <alignment vertical="center" wrapText="1"/>
    </xf>
    <xf numFmtId="0" fontId="6" fillId="0" borderId="0" xfId="0" applyFont="1" applyBorder="1" applyAlignment="1">
      <alignment vertical="center" wrapText="1"/>
    </xf>
    <xf numFmtId="3" fontId="0" fillId="3" borderId="11" xfId="0" applyNumberFormat="1" applyFill="1" applyBorder="1" applyAlignment="1" applyProtection="1">
      <alignment horizontal="center" vertical="center"/>
      <protection locked="0"/>
    </xf>
    <xf numFmtId="3" fontId="0" fillId="3" borderId="15" xfId="0" applyNumberFormat="1" applyFill="1" applyBorder="1" applyAlignment="1" applyProtection="1">
      <alignment horizontal="center" vertical="center"/>
      <protection locked="0"/>
    </xf>
    <xf numFmtId="3" fontId="0" fillId="3" borderId="7" xfId="0" applyNumberFormat="1" applyFill="1" applyBorder="1" applyAlignment="1" applyProtection="1">
      <alignment horizontal="center" vertical="center"/>
      <protection locked="0"/>
    </xf>
    <xf numFmtId="0" fontId="106" fillId="0" borderId="0" xfId="0" applyFont="1" applyAlignment="1">
      <alignment vertical="center"/>
    </xf>
    <xf numFmtId="0" fontId="17" fillId="0" borderId="0" xfId="0" applyFont="1" applyAlignment="1">
      <alignment horizontal="justify" vertical="center" wrapText="1"/>
    </xf>
    <xf numFmtId="0" fontId="107" fillId="4" borderId="0" xfId="0" applyFont="1" applyFill="1" applyAlignment="1">
      <alignment vertical="center" wrapText="1"/>
    </xf>
    <xf numFmtId="0" fontId="108" fillId="4" borderId="0" xfId="0" applyFont="1" applyFill="1" applyAlignment="1">
      <alignment vertical="center" wrapText="1"/>
    </xf>
    <xf numFmtId="0" fontId="81" fillId="0" borderId="0" xfId="0" applyFont="1" applyAlignment="1">
      <alignment vertical="center" wrapText="1"/>
    </xf>
    <xf numFmtId="0" fontId="80" fillId="0" borderId="0" xfId="0" applyFont="1" applyAlignment="1">
      <alignment vertical="center" wrapText="1"/>
    </xf>
    <xf numFmtId="0" fontId="82" fillId="0" borderId="0" xfId="0" applyFont="1" applyBorder="1" applyAlignment="1">
      <alignment vertical="center" wrapText="1"/>
    </xf>
    <xf numFmtId="0" fontId="82" fillId="0" borderId="0" xfId="0" applyFont="1" applyAlignment="1">
      <alignment vertical="center" wrapText="1"/>
    </xf>
    <xf numFmtId="3" fontId="80" fillId="0" borderId="0" xfId="0" applyNumberFormat="1" applyFont="1" applyAlignment="1">
      <alignment vertical="center" wrapText="1"/>
    </xf>
    <xf numFmtId="3" fontId="82" fillId="0" borderId="0" xfId="0" applyNumberFormat="1" applyFont="1" applyAlignment="1">
      <alignment vertical="center" wrapText="1"/>
    </xf>
    <xf numFmtId="0" fontId="0" fillId="0" borderId="0" xfId="0" applyBorder="1" applyAlignment="1">
      <alignment vertical="center"/>
    </xf>
    <xf numFmtId="0" fontId="77" fillId="0" borderId="9" xfId="0" applyFont="1" applyBorder="1" applyAlignment="1">
      <alignment horizontal="center" vertical="center" wrapText="1"/>
    </xf>
    <xf numFmtId="3" fontId="50" fillId="0" borderId="5" xfId="0" applyNumberFormat="1" applyFont="1" applyBorder="1" applyAlignment="1">
      <alignment horizontal="center" vertical="center" wrapText="1"/>
    </xf>
    <xf numFmtId="3" fontId="50" fillId="0" borderId="11" xfId="0" applyNumberFormat="1" applyFont="1" applyBorder="1" applyAlignment="1">
      <alignment horizontal="center" vertical="center"/>
    </xf>
    <xf numFmtId="4" fontId="50" fillId="0" borderId="0" xfId="0" applyNumberFormat="1" applyFont="1" applyBorder="1" applyAlignment="1">
      <alignment horizontal="center" vertical="center"/>
    </xf>
    <xf numFmtId="4" fontId="50" fillId="0" borderId="5" xfId="0" applyNumberFormat="1" applyFont="1" applyBorder="1" applyAlignment="1">
      <alignment horizontal="center" vertical="center"/>
    </xf>
    <xf numFmtId="3" fontId="50" fillId="0" borderId="4" xfId="0" applyNumberFormat="1" applyFont="1" applyBorder="1" applyAlignment="1">
      <alignment horizontal="center" vertical="center" wrapText="1"/>
    </xf>
    <xf numFmtId="3" fontId="50" fillId="0" borderId="15" xfId="0" applyNumberFormat="1" applyFont="1" applyBorder="1" applyAlignment="1">
      <alignment horizontal="center" vertical="center"/>
    </xf>
    <xf numFmtId="4" fontId="50" fillId="0" borderId="4" xfId="0" applyNumberFormat="1" applyFont="1" applyBorder="1" applyAlignment="1">
      <alignment horizontal="center" vertical="center"/>
    </xf>
    <xf numFmtId="3" fontId="75" fillId="0" borderId="4" xfId="0" applyNumberFormat="1" applyFont="1" applyBorder="1" applyAlignment="1">
      <alignment horizontal="center" vertical="center" wrapText="1"/>
    </xf>
    <xf numFmtId="0" fontId="14" fillId="0" borderId="0" xfId="0" applyFont="1" applyAlignment="1">
      <alignment vertical="center" wrapText="1"/>
    </xf>
    <xf numFmtId="3" fontId="75" fillId="0" borderId="15" xfId="0" applyNumberFormat="1" applyFont="1" applyBorder="1" applyAlignment="1">
      <alignment horizontal="center" vertical="center"/>
    </xf>
    <xf numFmtId="4" fontId="75" fillId="0" borderId="0" xfId="0" applyNumberFormat="1" applyFont="1" applyBorder="1" applyAlignment="1">
      <alignment horizontal="center" vertical="center"/>
    </xf>
    <xf numFmtId="0" fontId="83" fillId="0" borderId="3" xfId="0" applyFont="1" applyBorder="1" applyAlignment="1">
      <alignment horizontal="left" vertical="center" wrapText="1"/>
    </xf>
    <xf numFmtId="0" fontId="50" fillId="0" borderId="3" xfId="0" applyFont="1" applyBorder="1" applyAlignment="1">
      <alignment horizontal="center" vertical="center" wrapText="1"/>
    </xf>
    <xf numFmtId="3" fontId="50" fillId="0" borderId="7" xfId="0" applyNumberFormat="1" applyFont="1" applyBorder="1" applyAlignment="1">
      <alignment horizontal="center" vertical="center" wrapText="1"/>
    </xf>
    <xf numFmtId="4" fontId="50" fillId="0" borderId="6" xfId="0" applyNumberFormat="1" applyFont="1" applyBorder="1" applyAlignment="1">
      <alignment horizontal="center" vertical="center" wrapText="1"/>
    </xf>
    <xf numFmtId="4" fontId="50" fillId="0" borderId="6" xfId="0" applyNumberFormat="1" applyFont="1" applyBorder="1" applyAlignment="1">
      <alignment horizontal="center" vertical="center"/>
    </xf>
    <xf numFmtId="3" fontId="50" fillId="0" borderId="7" xfId="0" applyNumberFormat="1" applyFont="1" applyBorder="1" applyAlignment="1">
      <alignment horizontal="center" vertical="center"/>
    </xf>
    <xf numFmtId="4" fontId="50" fillId="0" borderId="3" xfId="0" applyNumberFormat="1" applyFont="1" applyBorder="1" applyAlignment="1">
      <alignment horizontal="center" vertical="center" wrapText="1"/>
    </xf>
    <xf numFmtId="3" fontId="84" fillId="0" borderId="0" xfId="0" applyNumberFormat="1" applyFont="1" applyBorder="1" applyAlignment="1">
      <alignment vertical="center" wrapText="1"/>
    </xf>
    <xf numFmtId="0" fontId="85" fillId="0" borderId="0" xfId="0" applyFont="1" applyBorder="1" applyAlignment="1">
      <alignment horizontal="center" vertical="center" wrapText="1"/>
    </xf>
    <xf numFmtId="3" fontId="85" fillId="0" borderId="0" xfId="0" applyNumberFormat="1" applyFont="1" applyBorder="1" applyAlignment="1">
      <alignment horizontal="center" vertical="center" wrapText="1"/>
    </xf>
    <xf numFmtId="3" fontId="49" fillId="0" borderId="2" xfId="0" applyNumberFormat="1" applyFont="1" applyBorder="1" applyAlignment="1">
      <alignment horizontal="center" vertical="center" wrapText="1"/>
    </xf>
    <xf numFmtId="4" fontId="49" fillId="0" borderId="0" xfId="0" applyNumberFormat="1" applyFont="1" applyBorder="1" applyAlignment="1">
      <alignment horizontal="center" vertical="center" wrapText="1"/>
    </xf>
    <xf numFmtId="4" fontId="49" fillId="0" borderId="2" xfId="0" applyNumberFormat="1" applyFont="1" applyBorder="1" applyAlignment="1">
      <alignment horizontal="center" vertical="center" wrapText="1"/>
    </xf>
    <xf numFmtId="3" fontId="49" fillId="0" borderId="0" xfId="0" applyNumberFormat="1" applyFont="1" applyBorder="1" applyAlignment="1">
      <alignment horizontal="center" vertical="center" wrapText="1"/>
    </xf>
    <xf numFmtId="2" fontId="21" fillId="0" borderId="0" xfId="0" applyNumberFormat="1" applyFont="1" applyAlignment="1">
      <alignment vertical="center" wrapText="1"/>
    </xf>
    <xf numFmtId="0" fontId="86" fillId="0" borderId="0" xfId="0" applyFont="1" applyAlignment="1">
      <alignment vertical="center" wrapText="1"/>
    </xf>
    <xf numFmtId="0" fontId="109" fillId="0" borderId="0" xfId="0" applyFont="1" applyAlignment="1">
      <alignment vertical="center"/>
    </xf>
    <xf numFmtId="2" fontId="110" fillId="0" borderId="0" xfId="0" applyNumberFormat="1" applyFont="1" applyAlignment="1">
      <alignment vertical="center" wrapText="1"/>
    </xf>
    <xf numFmtId="0" fontId="111" fillId="0" borderId="0" xfId="0" applyFont="1"/>
    <xf numFmtId="4" fontId="54" fillId="0" borderId="14" xfId="0" applyNumberFormat="1" applyFont="1" applyBorder="1" applyAlignment="1">
      <alignment horizontal="center" vertical="center"/>
    </xf>
    <xf numFmtId="4" fontId="78" fillId="0" borderId="14" xfId="0" applyNumberFormat="1" applyFont="1" applyBorder="1" applyAlignment="1">
      <alignment horizontal="center" vertical="center"/>
    </xf>
    <xf numFmtId="4" fontId="54" fillId="0" borderId="14" xfId="0" applyNumberFormat="1" applyFont="1" applyBorder="1" applyAlignment="1">
      <alignment horizontal="center" vertical="center" wrapText="1"/>
    </xf>
    <xf numFmtId="0" fontId="109" fillId="0" borderId="0" xfId="0" applyFont="1"/>
    <xf numFmtId="4" fontId="92" fillId="0" borderId="10" xfId="0" applyNumberFormat="1" applyFont="1" applyBorder="1" applyAlignment="1">
      <alignment horizontal="center" vertical="center"/>
    </xf>
    <xf numFmtId="4" fontId="92" fillId="0" borderId="14" xfId="0" applyNumberFormat="1" applyFont="1" applyBorder="1" applyAlignment="1">
      <alignment horizontal="center" vertical="center"/>
    </xf>
    <xf numFmtId="4" fontId="92" fillId="0" borderId="14" xfId="0" applyNumberFormat="1" applyFont="1" applyBorder="1" applyAlignment="1">
      <alignment horizontal="center" vertical="center" wrapText="1"/>
    </xf>
    <xf numFmtId="4" fontId="92" fillId="0" borderId="6" xfId="0" applyNumberFormat="1" applyFont="1" applyBorder="1" applyAlignment="1">
      <alignment horizontal="center" vertical="center" wrapText="1"/>
    </xf>
    <xf numFmtId="0" fontId="93" fillId="0" borderId="0" xfId="0" applyFont="1" applyBorder="1" applyAlignment="1">
      <alignment horizontal="center" vertical="center" wrapText="1"/>
    </xf>
    <xf numFmtId="4" fontId="94" fillId="0" borderId="8" xfId="0" applyNumberFormat="1" applyFont="1" applyBorder="1" applyAlignment="1">
      <alignment horizontal="center" vertical="center" wrapText="1"/>
    </xf>
    <xf numFmtId="2" fontId="95" fillId="0" borderId="0" xfId="0" applyNumberFormat="1" applyFont="1" applyBorder="1" applyAlignment="1">
      <alignment horizontal="center" vertical="center" wrapText="1"/>
    </xf>
    <xf numFmtId="4" fontId="92" fillId="0" borderId="6" xfId="0" applyNumberFormat="1" applyFont="1" applyBorder="1" applyAlignment="1">
      <alignment horizontal="center" vertical="center"/>
    </xf>
    <xf numFmtId="0" fontId="96" fillId="0" borderId="0" xfId="0" applyFont="1" applyBorder="1" applyAlignment="1">
      <alignment horizontal="center" vertical="center" wrapText="1"/>
    </xf>
    <xf numFmtId="0" fontId="49" fillId="0" borderId="0" xfId="0" applyFont="1" applyBorder="1" applyAlignment="1">
      <alignment vertical="center" wrapText="1"/>
    </xf>
    <xf numFmtId="0" fontId="41" fillId="0" borderId="5"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7"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7" xfId="0" applyFont="1" applyBorder="1" applyAlignment="1">
      <alignment horizontal="center" vertical="center" wrapText="1"/>
    </xf>
    <xf numFmtId="0" fontId="103" fillId="0" borderId="0" xfId="2" applyAlignment="1">
      <alignment vertical="center"/>
    </xf>
    <xf numFmtId="0" fontId="14" fillId="0" borderId="0" xfId="2" applyFont="1" applyAlignment="1">
      <alignment vertical="center"/>
    </xf>
    <xf numFmtId="0" fontId="35" fillId="0" borderId="0" xfId="2" applyFont="1" applyAlignment="1">
      <alignment horizontal="right" vertical="center"/>
    </xf>
    <xf numFmtId="0" fontId="42" fillId="0" borderId="0" xfId="2" applyFont="1" applyAlignment="1">
      <alignment vertical="center"/>
    </xf>
    <xf numFmtId="0" fontId="6" fillId="0" borderId="0" xfId="2" applyFont="1" applyAlignment="1">
      <alignment horizontal="left" vertical="center"/>
    </xf>
    <xf numFmtId="0" fontId="34" fillId="0" borderId="0" xfId="2" applyFont="1" applyAlignment="1">
      <alignment horizontal="center"/>
    </xf>
    <xf numFmtId="0" fontId="36" fillId="0" borderId="0" xfId="2" applyFont="1" applyAlignment="1">
      <alignment horizontal="left" vertical="center"/>
    </xf>
    <xf numFmtId="0" fontId="7" fillId="0" borderId="0" xfId="2" applyFont="1" applyAlignment="1">
      <alignment horizontal="left" vertical="center"/>
    </xf>
    <xf numFmtId="0" fontId="33" fillId="0" borderId="0" xfId="2" applyFont="1" applyAlignment="1">
      <alignment horizontal="center" vertical="center" wrapText="1"/>
    </xf>
    <xf numFmtId="0" fontId="22" fillId="0" borderId="5" xfId="2" applyFont="1" applyBorder="1" applyAlignment="1">
      <alignment horizontal="center" vertical="center" wrapText="1"/>
    </xf>
    <xf numFmtId="0" fontId="22" fillId="0" borderId="0" xfId="2" applyFont="1" applyAlignment="1">
      <alignment vertical="center" wrapText="1"/>
    </xf>
    <xf numFmtId="0" fontId="22" fillId="0" borderId="0" xfId="2" applyFont="1" applyAlignment="1">
      <alignment horizontal="center" vertical="center" wrapText="1"/>
    </xf>
    <xf numFmtId="0" fontId="33" fillId="0" borderId="0" xfId="2" applyFont="1" applyAlignment="1">
      <alignment vertical="center" wrapText="1"/>
    </xf>
    <xf numFmtId="0" fontId="31" fillId="0" borderId="0" xfId="2" applyFont="1" applyAlignment="1">
      <alignment horizontal="center" vertical="center" wrapText="1"/>
    </xf>
    <xf numFmtId="0" fontId="22" fillId="0" borderId="3" xfId="2" applyFont="1" applyBorder="1" applyAlignment="1">
      <alignment horizontal="center" vertical="center" wrapText="1"/>
    </xf>
    <xf numFmtId="0" fontId="32" fillId="0" borderId="0" xfId="2" applyFont="1" applyAlignment="1">
      <alignment vertical="center" wrapText="1"/>
    </xf>
    <xf numFmtId="0" fontId="32" fillId="0" borderId="7" xfId="2" applyFont="1" applyBorder="1" applyAlignment="1">
      <alignment horizontal="center" vertical="center" wrapText="1"/>
    </xf>
    <xf numFmtId="0" fontId="32" fillId="0" borderId="6" xfId="2" applyFont="1" applyBorder="1" applyAlignment="1">
      <alignment horizontal="center" vertical="center" wrapText="1"/>
    </xf>
    <xf numFmtId="0" fontId="31" fillId="0" borderId="0" xfId="2" applyFont="1" applyAlignment="1">
      <alignment vertical="center" wrapText="1"/>
    </xf>
    <xf numFmtId="0" fontId="23" fillId="0" borderId="0" xfId="2" applyFont="1" applyAlignment="1">
      <alignment horizontal="center" vertical="center" wrapText="1"/>
    </xf>
    <xf numFmtId="0" fontId="24" fillId="0" borderId="0" xfId="2" applyFont="1" applyAlignment="1">
      <alignment horizontal="center" vertical="center" wrapText="1"/>
    </xf>
    <xf numFmtId="0" fontId="25" fillId="0" borderId="0" xfId="2" applyFont="1" applyAlignment="1">
      <alignment vertical="center" wrapText="1"/>
    </xf>
    <xf numFmtId="0" fontId="23" fillId="0" borderId="0" xfId="2" applyFont="1" applyAlignment="1">
      <alignment vertical="center" wrapText="1"/>
    </xf>
    <xf numFmtId="0" fontId="26" fillId="0" borderId="0" xfId="2" applyFont="1" applyAlignment="1">
      <alignment horizontal="center" vertical="center" wrapText="1"/>
    </xf>
    <xf numFmtId="0" fontId="28" fillId="0" borderId="5" xfId="2" applyFont="1" applyBorder="1" applyAlignment="1">
      <alignment horizontal="left" vertical="center" wrapText="1"/>
    </xf>
    <xf numFmtId="3" fontId="27" fillId="0" borderId="0" xfId="2" applyNumberFormat="1" applyFont="1" applyAlignment="1">
      <alignment vertical="center" wrapText="1"/>
    </xf>
    <xf numFmtId="3" fontId="27" fillId="0" borderId="11" xfId="2" applyNumberFormat="1" applyFont="1" applyBorder="1" applyAlignment="1" applyProtection="1">
      <alignment horizontal="center" vertical="center"/>
      <protection locked="0"/>
    </xf>
    <xf numFmtId="4" fontId="92" fillId="0" borderId="10" xfId="2" applyNumberFormat="1" applyFont="1" applyBorder="1" applyAlignment="1">
      <alignment horizontal="center" vertical="center"/>
    </xf>
    <xf numFmtId="3" fontId="27" fillId="3" borderId="11" xfId="2" applyNumberFormat="1" applyFont="1" applyFill="1" applyBorder="1" applyAlignment="1" applyProtection="1">
      <alignment horizontal="center" vertical="center"/>
      <protection locked="0"/>
    </xf>
    <xf numFmtId="165" fontId="92" fillId="0" borderId="10" xfId="1" applyNumberFormat="1" applyFont="1" applyBorder="1" applyAlignment="1">
      <alignment horizontal="center" vertical="center"/>
    </xf>
    <xf numFmtId="0" fontId="82" fillId="0" borderId="0" xfId="2" applyFont="1" applyAlignment="1">
      <alignment vertical="center" wrapText="1"/>
    </xf>
    <xf numFmtId="0" fontId="26" fillId="0" borderId="0" xfId="2" applyFont="1" applyAlignment="1">
      <alignment vertical="center" wrapText="1"/>
    </xf>
    <xf numFmtId="0" fontId="28" fillId="0" borderId="4" xfId="2" applyFont="1" applyBorder="1" applyAlignment="1">
      <alignment horizontal="left" vertical="center" wrapText="1"/>
    </xf>
    <xf numFmtId="3" fontId="27" fillId="0" borderId="15" xfId="2" applyNumberFormat="1" applyFont="1" applyBorder="1" applyAlignment="1" applyProtection="1">
      <alignment horizontal="center" vertical="center"/>
      <protection locked="0"/>
    </xf>
    <xf numFmtId="4" fontId="92" fillId="0" borderId="14" xfId="2" applyNumberFormat="1" applyFont="1" applyBorder="1" applyAlignment="1">
      <alignment horizontal="center" vertical="center"/>
    </xf>
    <xf numFmtId="3" fontId="27" fillId="3" borderId="15" xfId="2" applyNumberFormat="1" applyFont="1" applyFill="1" applyBorder="1" applyAlignment="1" applyProtection="1">
      <alignment horizontal="center" vertical="center"/>
      <protection locked="0"/>
    </xf>
    <xf numFmtId="165" fontId="92" fillId="0" borderId="14" xfId="1" applyNumberFormat="1" applyFont="1" applyBorder="1" applyAlignment="1">
      <alignment horizontal="center" vertical="center"/>
    </xf>
    <xf numFmtId="3" fontId="27" fillId="0" borderId="15" xfId="2" applyNumberFormat="1" applyFont="1" applyBorder="1" applyAlignment="1" applyProtection="1">
      <alignment horizontal="center" vertical="center" wrapText="1"/>
      <protection locked="0"/>
    </xf>
    <xf numFmtId="0" fontId="29" fillId="0" borderId="0" xfId="2" applyFont="1" applyAlignment="1">
      <alignment horizontal="center" vertical="center" wrapText="1"/>
    </xf>
    <xf numFmtId="0" fontId="29" fillId="0" borderId="0" xfId="2" applyFont="1" applyAlignment="1">
      <alignment vertical="center" wrapText="1"/>
    </xf>
    <xf numFmtId="3" fontId="27" fillId="3" borderId="15" xfId="2" applyNumberFormat="1" applyFont="1" applyFill="1" applyBorder="1" applyAlignment="1" applyProtection="1">
      <alignment horizontal="center" vertical="center" wrapText="1"/>
      <protection locked="0"/>
    </xf>
    <xf numFmtId="4" fontId="92" fillId="0" borderId="14" xfId="2" applyNumberFormat="1" applyFont="1" applyBorder="1" applyAlignment="1">
      <alignment horizontal="center" vertical="center" wrapText="1"/>
    </xf>
    <xf numFmtId="165" fontId="92" fillId="0" borderId="14" xfId="1" applyNumberFormat="1" applyFont="1" applyBorder="1" applyAlignment="1">
      <alignment horizontal="center" vertical="center" wrapText="1"/>
    </xf>
    <xf numFmtId="0" fontId="28" fillId="0" borderId="3" xfId="2" applyFont="1" applyBorder="1" applyAlignment="1">
      <alignment horizontal="left" vertical="center" wrapText="1"/>
    </xf>
    <xf numFmtId="3" fontId="27" fillId="0" borderId="7" xfId="2" applyNumberFormat="1" applyFont="1" applyBorder="1" applyAlignment="1" applyProtection="1">
      <alignment horizontal="center" vertical="center" wrapText="1"/>
      <protection locked="0"/>
    </xf>
    <xf numFmtId="4" fontId="92" fillId="0" borderId="6" xfId="2" applyNumberFormat="1" applyFont="1" applyBorder="1" applyAlignment="1">
      <alignment horizontal="center" vertical="center" wrapText="1"/>
    </xf>
    <xf numFmtId="3" fontId="27" fillId="3" borderId="7" xfId="2" applyNumberFormat="1" applyFont="1" applyFill="1" applyBorder="1" applyAlignment="1" applyProtection="1">
      <alignment horizontal="center" vertical="center" wrapText="1"/>
      <protection locked="0"/>
    </xf>
    <xf numFmtId="165" fontId="92" fillId="0" borderId="6" xfId="1" applyNumberFormat="1" applyFont="1" applyBorder="1" applyAlignment="1">
      <alignment horizontal="center" vertical="center" wrapText="1"/>
    </xf>
    <xf numFmtId="0" fontId="96" fillId="0" borderId="0" xfId="2" applyFont="1" applyAlignment="1">
      <alignment horizontal="center" vertical="center" wrapText="1"/>
    </xf>
    <xf numFmtId="165" fontId="96" fillId="0" borderId="0" xfId="1" applyNumberFormat="1" applyFont="1" applyBorder="1" applyAlignment="1">
      <alignment horizontal="center" vertical="center" wrapText="1"/>
    </xf>
    <xf numFmtId="0" fontId="7" fillId="0" borderId="0" xfId="2" applyFont="1" applyAlignment="1">
      <alignment vertical="center" wrapText="1"/>
    </xf>
    <xf numFmtId="0" fontId="22" fillId="0" borderId="2" xfId="2" applyFont="1" applyBorder="1" applyAlignment="1">
      <alignment horizontal="left" vertical="center" wrapText="1"/>
    </xf>
    <xf numFmtId="3" fontId="22" fillId="0" borderId="1" xfId="2" applyNumberFormat="1" applyFont="1" applyBorder="1" applyAlignment="1">
      <alignment horizontal="center" vertical="center" wrapText="1"/>
    </xf>
    <xf numFmtId="4" fontId="94" fillId="0" borderId="8" xfId="2" applyNumberFormat="1" applyFont="1" applyBorder="1" applyAlignment="1">
      <alignment horizontal="center" vertical="center" wrapText="1"/>
    </xf>
    <xf numFmtId="165" fontId="94" fillId="0" borderId="8" xfId="1" applyNumberFormat="1" applyFont="1" applyBorder="1" applyAlignment="1">
      <alignment horizontal="center" vertical="center" wrapText="1"/>
    </xf>
    <xf numFmtId="0" fontId="20" fillId="0" borderId="0" xfId="2" applyFont="1" applyAlignment="1">
      <alignment vertical="center" wrapText="1"/>
    </xf>
    <xf numFmtId="0" fontId="109" fillId="0" borderId="0" xfId="2" applyFont="1" applyAlignment="1">
      <alignment vertical="center" wrapText="1"/>
    </xf>
    <xf numFmtId="2" fontId="39" fillId="0" borderId="0" xfId="2" applyNumberFormat="1" applyFont="1" applyAlignment="1">
      <alignment vertical="center" wrapText="1"/>
    </xf>
    <xf numFmtId="0" fontId="36" fillId="0" borderId="0" xfId="2" applyFont="1" applyAlignment="1">
      <alignment vertical="center" wrapText="1"/>
    </xf>
    <xf numFmtId="2" fontId="38" fillId="0" borderId="0" xfId="2" applyNumberFormat="1" applyFont="1" applyAlignment="1">
      <alignment vertical="center" wrapText="1"/>
    </xf>
    <xf numFmtId="0" fontId="6" fillId="0" borderId="0" xfId="2" applyFont="1" applyAlignment="1">
      <alignment vertical="center" wrapText="1"/>
    </xf>
    <xf numFmtId="0" fontId="37" fillId="0" borderId="0" xfId="2" applyFont="1" applyAlignment="1">
      <alignment vertical="center" wrapText="1"/>
    </xf>
    <xf numFmtId="10" fontId="6" fillId="0" borderId="0" xfId="2" applyNumberFormat="1" applyFont="1" applyAlignment="1">
      <alignment vertical="center" wrapText="1"/>
    </xf>
    <xf numFmtId="0" fontId="103" fillId="0" borderId="0" xfId="2"/>
    <xf numFmtId="0" fontId="34" fillId="0" borderId="0" xfId="2" applyFont="1"/>
    <xf numFmtId="0" fontId="72" fillId="0" borderId="0" xfId="2" applyFont="1" applyAlignment="1">
      <alignment vertical="center" wrapText="1"/>
    </xf>
    <xf numFmtId="0" fontId="15" fillId="3" borderId="0" xfId="2" applyFont="1" applyFill="1" applyAlignment="1">
      <alignment horizontal="left" vertical="center"/>
    </xf>
    <xf numFmtId="0" fontId="69" fillId="3" borderId="0" xfId="2" applyFont="1" applyFill="1" applyAlignment="1">
      <alignment vertical="center" wrapText="1"/>
    </xf>
    <xf numFmtId="0" fontId="70" fillId="3" borderId="0" xfId="2" applyFont="1" applyFill="1" applyAlignment="1">
      <alignment vertical="center" wrapText="1"/>
    </xf>
    <xf numFmtId="0" fontId="49" fillId="0" borderId="0" xfId="2" applyFont="1" applyAlignment="1">
      <alignment vertical="center" wrapText="1"/>
    </xf>
    <xf numFmtId="0" fontId="41" fillId="0" borderId="6" xfId="2" applyFont="1" applyBorder="1" applyAlignment="1">
      <alignment horizontal="center" vertical="center" wrapText="1"/>
    </xf>
    <xf numFmtId="0" fontId="71" fillId="3" borderId="0" xfId="2" applyFont="1" applyFill="1" applyAlignment="1">
      <alignment vertical="center" wrapText="1"/>
    </xf>
    <xf numFmtId="0" fontId="90" fillId="0" borderId="0" xfId="2" applyFont="1" applyAlignment="1">
      <alignment horizontal="left" vertical="center" wrapText="1"/>
    </xf>
    <xf numFmtId="2" fontId="91" fillId="3" borderId="0" xfId="2" applyNumberFormat="1" applyFont="1" applyFill="1" applyAlignment="1">
      <alignment vertical="center" wrapText="1"/>
    </xf>
    <xf numFmtId="0" fontId="27" fillId="0" borderId="0" xfId="2" applyFont="1" applyAlignment="1">
      <alignment vertical="center" wrapText="1"/>
    </xf>
    <xf numFmtId="3" fontId="73" fillId="0" borderId="0" xfId="2" applyNumberFormat="1" applyFont="1" applyAlignment="1">
      <alignment vertical="center" wrapText="1"/>
    </xf>
    <xf numFmtId="3" fontId="27" fillId="0" borderId="11" xfId="2" applyNumberFormat="1" applyFont="1" applyBorder="1" applyAlignment="1">
      <alignment horizontal="center" vertical="center" wrapText="1"/>
    </xf>
    <xf numFmtId="0" fontId="114" fillId="0" borderId="0" xfId="2" applyFont="1" applyAlignment="1">
      <alignment vertical="center" wrapText="1"/>
    </xf>
    <xf numFmtId="0" fontId="114" fillId="0" borderId="0" xfId="2" applyFont="1" applyAlignment="1">
      <alignment horizontal="left" vertical="center" wrapText="1"/>
    </xf>
    <xf numFmtId="4" fontId="114" fillId="0" borderId="0" xfId="2" applyNumberFormat="1" applyFont="1" applyAlignment="1">
      <alignment horizontal="center" vertical="center"/>
    </xf>
    <xf numFmtId="0" fontId="74" fillId="0" borderId="0" xfId="2" applyFont="1" applyAlignment="1">
      <alignment vertical="center" wrapText="1"/>
    </xf>
    <xf numFmtId="3" fontId="27" fillId="0" borderId="15" xfId="2" applyNumberFormat="1" applyFont="1" applyBorder="1" applyAlignment="1">
      <alignment horizontal="center" vertical="center" wrapText="1"/>
    </xf>
    <xf numFmtId="4" fontId="114" fillId="0" borderId="0" xfId="2" applyNumberFormat="1" applyFont="1" applyAlignment="1">
      <alignment horizontal="center" vertical="center" wrapText="1"/>
    </xf>
    <xf numFmtId="0" fontId="76" fillId="0" borderId="0" xfId="2" applyFont="1" applyAlignment="1">
      <alignment vertical="center" wrapText="1"/>
    </xf>
    <xf numFmtId="0" fontId="64" fillId="0" borderId="4" xfId="2" applyFont="1" applyBorder="1" applyAlignment="1">
      <alignment horizontal="left" vertical="center" wrapText="1"/>
    </xf>
    <xf numFmtId="3" fontId="5" fillId="0" borderId="15" xfId="2" applyNumberFormat="1" applyFont="1" applyBorder="1" applyAlignment="1" applyProtection="1">
      <alignment horizontal="center" vertical="center"/>
      <protection locked="0"/>
    </xf>
    <xf numFmtId="4" fontId="97" fillId="0" borderId="14" xfId="2" applyNumberFormat="1" applyFont="1" applyBorder="1" applyAlignment="1">
      <alignment horizontal="center" vertical="center"/>
    </xf>
    <xf numFmtId="3" fontId="5" fillId="0" borderId="15" xfId="2" applyNumberFormat="1" applyFont="1" applyBorder="1" applyAlignment="1">
      <alignment horizontal="center" vertical="center" wrapText="1"/>
    </xf>
    <xf numFmtId="0" fontId="42" fillId="0" borderId="0" xfId="2" applyFont="1" applyAlignment="1">
      <alignment vertical="center" wrapText="1"/>
    </xf>
    <xf numFmtId="0" fontId="26" fillId="0" borderId="3" xfId="2" applyFont="1" applyBorder="1" applyAlignment="1">
      <alignment vertical="center" wrapText="1"/>
    </xf>
    <xf numFmtId="0" fontId="62" fillId="0" borderId="7" xfId="2" applyFont="1" applyBorder="1" applyAlignment="1">
      <alignment vertical="center" wrapText="1"/>
    </xf>
    <xf numFmtId="0" fontId="98" fillId="0" borderId="6" xfId="2" applyFont="1" applyBorder="1" applyAlignment="1">
      <alignment vertical="center" wrapText="1"/>
    </xf>
    <xf numFmtId="2" fontId="39" fillId="0" borderId="0" xfId="2" applyNumberFormat="1" applyFont="1" applyAlignment="1">
      <alignment horizontal="left" vertical="center" wrapText="1"/>
    </xf>
    <xf numFmtId="2" fontId="99" fillId="0" borderId="0" xfId="2" applyNumberFormat="1" applyFont="1" applyAlignment="1">
      <alignment horizontal="left" vertical="center" wrapText="1"/>
    </xf>
    <xf numFmtId="0" fontId="100" fillId="0" borderId="0" xfId="2" applyFont="1" applyAlignment="1">
      <alignment vertical="center" wrapText="1"/>
    </xf>
    <xf numFmtId="0" fontId="108" fillId="3" borderId="0" xfId="2" applyFont="1" applyFill="1" applyAlignment="1">
      <alignment vertical="center" wrapText="1"/>
    </xf>
    <xf numFmtId="0" fontId="108" fillId="0" borderId="0" xfId="2" applyFont="1" applyAlignment="1">
      <alignment vertical="center" wrapText="1"/>
    </xf>
    <xf numFmtId="0" fontId="52" fillId="0" borderId="2" xfId="2" applyFont="1" applyBorder="1" applyAlignment="1">
      <alignment horizontal="left" vertical="center" wrapText="1"/>
    </xf>
    <xf numFmtId="0" fontId="63" fillId="0" borderId="0" xfId="2" applyFont="1" applyAlignment="1">
      <alignment vertical="center" wrapText="1"/>
    </xf>
    <xf numFmtId="0" fontId="52" fillId="0" borderId="0" xfId="2" applyFont="1" applyAlignment="1">
      <alignment horizontal="left" vertical="center" wrapText="1"/>
    </xf>
    <xf numFmtId="3" fontId="22" fillId="0" borderId="0" xfId="2" applyNumberFormat="1" applyFont="1" applyAlignment="1">
      <alignment horizontal="center" vertical="center" wrapText="1"/>
    </xf>
    <xf numFmtId="4" fontId="22" fillId="0" borderId="0" xfId="2" applyNumberFormat="1" applyFont="1" applyAlignment="1">
      <alignment horizontal="center" vertical="center" wrapText="1"/>
    </xf>
    <xf numFmtId="0" fontId="15" fillId="0" borderId="0" xfId="2" applyFont="1" applyAlignment="1">
      <alignment vertical="center" wrapText="1"/>
    </xf>
    <xf numFmtId="1" fontId="5" fillId="0" borderId="0" xfId="1" applyNumberFormat="1" applyFont="1" applyBorder="1" applyAlignment="1">
      <alignment horizontal="center" vertical="center"/>
    </xf>
    <xf numFmtId="0" fontId="88" fillId="0" borderId="0" xfId="2" applyFont="1"/>
    <xf numFmtId="0" fontId="88" fillId="0" borderId="0" xfId="2" applyFont="1" applyAlignment="1">
      <alignment horizontal="left" vertical="center" wrapText="1"/>
    </xf>
    <xf numFmtId="165" fontId="88" fillId="0" borderId="0" xfId="1" applyNumberFormat="1" applyFont="1" applyBorder="1" applyAlignment="1">
      <alignment horizontal="center" vertical="center"/>
    </xf>
    <xf numFmtId="165" fontId="88" fillId="0" borderId="0" xfId="1" applyNumberFormat="1" applyFont="1" applyBorder="1" applyAlignment="1">
      <alignment horizontal="center" vertical="center" wrapText="1"/>
    </xf>
    <xf numFmtId="0" fontId="88" fillId="0" borderId="0" xfId="2" applyFont="1" applyAlignment="1">
      <alignment vertical="center" wrapText="1"/>
    </xf>
    <xf numFmtId="0" fontId="115" fillId="0" borderId="0" xfId="2" applyFont="1" applyAlignment="1">
      <alignment vertical="center" wrapText="1"/>
    </xf>
    <xf numFmtId="0" fontId="116" fillId="0" borderId="0" xfId="2" applyFont="1" applyAlignment="1">
      <alignment vertical="center" wrapText="1"/>
    </xf>
    <xf numFmtId="0" fontId="117" fillId="0" borderId="0" xfId="2" applyFont="1" applyAlignment="1">
      <alignment horizontal="center" vertical="center" wrapText="1"/>
    </xf>
    <xf numFmtId="0" fontId="118" fillId="0" borderId="0" xfId="2" applyFont="1" applyAlignment="1">
      <alignment vertical="center" wrapText="1"/>
    </xf>
    <xf numFmtId="0" fontId="119" fillId="0" borderId="0" xfId="2" applyFont="1" applyAlignment="1">
      <alignment vertical="center"/>
    </xf>
    <xf numFmtId="0" fontId="9" fillId="0" borderId="0" xfId="2" applyFont="1" applyAlignment="1">
      <alignment horizontal="left" vertical="center"/>
    </xf>
    <xf numFmtId="0" fontId="120" fillId="2" borderId="0" xfId="5" applyFont="1" applyFill="1" applyAlignment="1">
      <alignment vertical="center"/>
    </xf>
    <xf numFmtId="0" fontId="32" fillId="0" borderId="0" xfId="2" applyFont="1" applyAlignment="1">
      <alignment horizontal="center" vertical="center" wrapText="1"/>
    </xf>
    <xf numFmtId="0" fontId="27" fillId="0" borderId="0" xfId="2" applyFont="1" applyAlignment="1">
      <alignment horizontal="center" vertical="center" wrapText="1"/>
    </xf>
    <xf numFmtId="3" fontId="103" fillId="0" borderId="0" xfId="2" applyNumberFormat="1"/>
    <xf numFmtId="3" fontId="104" fillId="4" borderId="0" xfId="3" applyNumberFormat="1" applyFont="1" applyFill="1" applyAlignment="1">
      <alignment horizontal="center" vertical="center" wrapText="1"/>
    </xf>
    <xf numFmtId="3" fontId="124" fillId="4" borderId="0" xfId="3" applyNumberFormat="1" applyFont="1" applyFill="1" applyAlignment="1">
      <alignment horizontal="center" vertical="center" wrapText="1"/>
    </xf>
    <xf numFmtId="3" fontId="124" fillId="4" borderId="27" xfId="3" applyNumberFormat="1" applyFont="1" applyFill="1" applyBorder="1" applyAlignment="1">
      <alignment horizontal="center" vertical="center" wrapText="1"/>
    </xf>
    <xf numFmtId="3" fontId="124" fillId="4" borderId="28" xfId="3" applyNumberFormat="1" applyFont="1" applyFill="1" applyBorder="1" applyAlignment="1">
      <alignment horizontal="center" vertical="center" wrapText="1"/>
    </xf>
    <xf numFmtId="3" fontId="124" fillId="4" borderId="29" xfId="3" applyNumberFormat="1" applyFont="1" applyFill="1" applyBorder="1" applyAlignment="1">
      <alignment horizontal="center" vertical="center" wrapText="1"/>
    </xf>
    <xf numFmtId="3" fontId="125" fillId="4" borderId="30" xfId="3" applyNumberFormat="1" applyFont="1" applyFill="1" applyBorder="1" applyAlignment="1">
      <alignment horizontal="center" vertical="center" wrapText="1"/>
    </xf>
    <xf numFmtId="3" fontId="124" fillId="4" borderId="21" xfId="3" applyNumberFormat="1" applyFont="1" applyFill="1" applyBorder="1" applyAlignment="1">
      <alignment horizontal="center" vertical="center" wrapText="1"/>
    </xf>
    <xf numFmtId="0" fontId="104" fillId="4" borderId="25" xfId="2" applyFont="1" applyFill="1" applyBorder="1" applyAlignment="1">
      <alignment vertical="center" wrapText="1"/>
    </xf>
    <xf numFmtId="0" fontId="104" fillId="4" borderId="19" xfId="2" applyFont="1" applyFill="1" applyBorder="1" applyAlignment="1">
      <alignment vertical="center" wrapText="1"/>
    </xf>
    <xf numFmtId="0" fontId="104" fillId="4" borderId="0" xfId="2" applyFont="1" applyFill="1" applyAlignment="1">
      <alignment horizontal="center" vertical="center" wrapText="1"/>
    </xf>
    <xf numFmtId="0" fontId="64" fillId="4" borderId="32" xfId="3" applyFont="1" applyFill="1" applyBorder="1" applyAlignment="1">
      <alignment horizontal="left" vertical="center" indent="1"/>
    </xf>
    <xf numFmtId="0" fontId="64" fillId="4" borderId="30" xfId="3" applyFont="1" applyFill="1" applyBorder="1" applyAlignment="1">
      <alignment horizontal="left" vertical="center" indent="1"/>
    </xf>
    <xf numFmtId="3" fontId="125" fillId="4" borderId="33" xfId="3" applyNumberFormat="1" applyFont="1" applyFill="1" applyBorder="1" applyAlignment="1">
      <alignment horizontal="left" vertical="center" wrapText="1" indent="1"/>
    </xf>
    <xf numFmtId="3" fontId="126" fillId="4" borderId="34" xfId="2" applyNumberFormat="1" applyFont="1" applyFill="1" applyBorder="1" applyAlignment="1" applyProtection="1">
      <alignment horizontal="center" vertical="center"/>
      <protection locked="0"/>
    </xf>
    <xf numFmtId="4" fontId="127" fillId="4" borderId="35" xfId="2" applyNumberFormat="1" applyFont="1" applyFill="1" applyBorder="1" applyAlignment="1">
      <alignment horizontal="center" vertical="center"/>
    </xf>
    <xf numFmtId="3" fontId="5" fillId="4" borderId="18" xfId="2" applyNumberFormat="1" applyFont="1" applyFill="1" applyBorder="1" applyAlignment="1" applyProtection="1">
      <alignment horizontal="center" vertical="center"/>
      <protection locked="0"/>
    </xf>
    <xf numFmtId="0" fontId="64" fillId="4" borderId="33" xfId="3" applyFont="1" applyFill="1" applyBorder="1" applyAlignment="1">
      <alignment horizontal="left" vertical="center" indent="1"/>
    </xf>
    <xf numFmtId="3" fontId="5" fillId="4" borderId="32" xfId="2" applyNumberFormat="1" applyFont="1" applyFill="1" applyBorder="1" applyAlignment="1" applyProtection="1">
      <alignment horizontal="center" vertical="center"/>
      <protection locked="0"/>
    </xf>
    <xf numFmtId="3" fontId="5" fillId="4" borderId="30" xfId="2" applyNumberFormat="1" applyFont="1" applyFill="1" applyBorder="1" applyAlignment="1" applyProtection="1">
      <alignment horizontal="center" vertical="center"/>
      <protection locked="0"/>
    </xf>
    <xf numFmtId="3" fontId="126" fillId="4" borderId="36" xfId="2" applyNumberFormat="1" applyFont="1" applyFill="1" applyBorder="1" applyAlignment="1" applyProtection="1">
      <alignment horizontal="center" vertical="center"/>
      <protection locked="0"/>
    </xf>
    <xf numFmtId="4" fontId="97" fillId="4" borderId="19" xfId="2" applyNumberFormat="1" applyFont="1" applyFill="1" applyBorder="1" applyAlignment="1">
      <alignment horizontal="center" vertical="center"/>
    </xf>
    <xf numFmtId="3" fontId="5" fillId="4" borderId="26" xfId="2" applyNumberFormat="1" applyFont="1" applyFill="1" applyBorder="1" applyAlignment="1" applyProtection="1">
      <alignment horizontal="center" vertical="center"/>
      <protection locked="0"/>
    </xf>
    <xf numFmtId="4" fontId="97" fillId="4" borderId="31" xfId="2" applyNumberFormat="1" applyFont="1" applyFill="1" applyBorder="1" applyAlignment="1">
      <alignment horizontal="center" vertical="center"/>
    </xf>
    <xf numFmtId="3" fontId="5" fillId="4" borderId="20" xfId="2" applyNumberFormat="1" applyFont="1" applyFill="1" applyBorder="1" applyAlignment="1" applyProtection="1">
      <alignment horizontal="center" vertical="center"/>
      <protection locked="0"/>
    </xf>
    <xf numFmtId="4" fontId="97" fillId="4" borderId="21" xfId="2" applyNumberFormat="1" applyFont="1" applyFill="1" applyBorder="1" applyAlignment="1">
      <alignment horizontal="center" vertical="center"/>
    </xf>
    <xf numFmtId="3" fontId="124" fillId="4" borderId="20" xfId="3" applyNumberFormat="1" applyFont="1" applyFill="1" applyBorder="1" applyAlignment="1">
      <alignment horizontal="center" vertical="center" wrapText="1"/>
    </xf>
    <xf numFmtId="3" fontId="124" fillId="4" borderId="37" xfId="3" applyNumberFormat="1" applyFont="1" applyFill="1" applyBorder="1" applyAlignment="1">
      <alignment horizontal="center" vertical="center" wrapText="1"/>
    </xf>
    <xf numFmtId="3" fontId="104" fillId="4" borderId="30" xfId="3" applyNumberFormat="1" applyFont="1" applyFill="1" applyBorder="1" applyAlignment="1">
      <alignment horizontal="center" vertical="center" wrapText="1"/>
    </xf>
    <xf numFmtId="3" fontId="124" fillId="4" borderId="30" xfId="3" applyNumberFormat="1" applyFont="1" applyFill="1" applyBorder="1" applyAlignment="1">
      <alignment horizontal="center" vertical="center" wrapText="1"/>
    </xf>
    <xf numFmtId="3" fontId="126" fillId="4" borderId="30" xfId="2" applyNumberFormat="1" applyFont="1" applyFill="1" applyBorder="1" applyAlignment="1" applyProtection="1">
      <alignment horizontal="center" vertical="center"/>
      <protection locked="0"/>
    </xf>
    <xf numFmtId="0" fontId="104" fillId="4" borderId="18" xfId="2" applyFont="1" applyFill="1" applyBorder="1" applyAlignment="1">
      <alignment vertical="center" wrapText="1"/>
    </xf>
    <xf numFmtId="0" fontId="104" fillId="4" borderId="0" xfId="2" applyFont="1" applyFill="1" applyAlignment="1">
      <alignment vertical="center" wrapText="1"/>
    </xf>
    <xf numFmtId="3" fontId="126" fillId="4" borderId="26" xfId="2" applyNumberFormat="1" applyFont="1" applyFill="1" applyBorder="1" applyAlignment="1" applyProtection="1">
      <alignment horizontal="center" vertical="center"/>
      <protection locked="0"/>
    </xf>
    <xf numFmtId="4" fontId="127" fillId="4" borderId="38" xfId="2" applyNumberFormat="1" applyFont="1" applyFill="1" applyBorder="1" applyAlignment="1">
      <alignment horizontal="center" vertical="center"/>
    </xf>
    <xf numFmtId="0" fontId="112" fillId="4" borderId="0" xfId="0" applyFont="1" applyFill="1"/>
    <xf numFmtId="0" fontId="122" fillId="4" borderId="0" xfId="0" applyFont="1" applyFill="1" applyBorder="1"/>
    <xf numFmtId="0" fontId="0" fillId="4" borderId="0" xfId="0" applyFill="1" applyBorder="1"/>
    <xf numFmtId="0" fontId="126" fillId="6" borderId="34" xfId="0" applyFont="1" applyFill="1" applyBorder="1" applyAlignment="1">
      <alignment horizontal="center" vertical="center"/>
    </xf>
    <xf numFmtId="0" fontId="126" fillId="6" borderId="35" xfId="0" applyFont="1" applyFill="1" applyBorder="1" applyAlignment="1">
      <alignment horizontal="center" vertical="center" wrapText="1"/>
    </xf>
    <xf numFmtId="0" fontId="126" fillId="6" borderId="38" xfId="0" applyFont="1" applyFill="1" applyBorder="1" applyAlignment="1">
      <alignment horizontal="center" vertical="center"/>
    </xf>
    <xf numFmtId="0" fontId="126" fillId="4" borderId="34" xfId="0" applyFont="1" applyFill="1" applyBorder="1"/>
    <xf numFmtId="0" fontId="112" fillId="0" borderId="0" xfId="0" applyFont="1"/>
    <xf numFmtId="0" fontId="119" fillId="0" borderId="0" xfId="0" applyFont="1" applyAlignment="1">
      <alignment vertical="center"/>
    </xf>
    <xf numFmtId="0" fontId="120" fillId="0" borderId="0" xfId="0" applyFont="1" applyAlignment="1" applyProtection="1">
      <alignment vertical="center" wrapText="1"/>
      <protection locked="0"/>
    </xf>
    <xf numFmtId="0" fontId="123" fillId="0" borderId="0" xfId="0" applyFont="1" applyAlignment="1">
      <alignment horizontal="left" vertical="center"/>
    </xf>
    <xf numFmtId="0" fontId="122" fillId="0" borderId="0" xfId="0" applyFont="1"/>
    <xf numFmtId="0" fontId="122" fillId="0" borderId="0" xfId="0" applyFont="1" applyBorder="1"/>
    <xf numFmtId="0" fontId="128" fillId="0" borderId="32" xfId="0" applyFont="1" applyBorder="1"/>
    <xf numFmtId="0" fontId="128" fillId="0" borderId="30" xfId="0" applyFont="1" applyBorder="1"/>
    <xf numFmtId="0" fontId="126" fillId="0" borderId="36" xfId="0" applyFont="1" applyBorder="1" applyAlignment="1">
      <alignment wrapText="1"/>
    </xf>
    <xf numFmtId="2" fontId="129" fillId="0" borderId="0" xfId="0" applyNumberFormat="1" applyFont="1" applyBorder="1" applyAlignment="1">
      <alignment horizontal="center"/>
    </xf>
    <xf numFmtId="2" fontId="127" fillId="0" borderId="35" xfId="0" applyNumberFormat="1" applyFont="1" applyBorder="1" applyAlignment="1">
      <alignment horizontal="center" wrapText="1"/>
    </xf>
    <xf numFmtId="2" fontId="129" fillId="0" borderId="19" xfId="0" applyNumberFormat="1" applyFont="1" applyBorder="1" applyAlignment="1">
      <alignment horizontal="center"/>
    </xf>
    <xf numFmtId="2" fontId="129" fillId="0" borderId="31" xfId="0" applyNumberFormat="1" applyFont="1" applyBorder="1" applyAlignment="1">
      <alignment horizontal="center"/>
    </xf>
    <xf numFmtId="2" fontId="127" fillId="0" borderId="38" xfId="0" applyNumberFormat="1" applyFont="1" applyBorder="1" applyAlignment="1">
      <alignment horizontal="center" wrapText="1"/>
    </xf>
    <xf numFmtId="168" fontId="115" fillId="0" borderId="0" xfId="0" applyNumberFormat="1" applyFont="1" applyBorder="1" applyAlignment="1">
      <alignment horizontal="center"/>
    </xf>
    <xf numFmtId="168" fontId="115" fillId="0" borderId="18" xfId="0" applyNumberFormat="1" applyFont="1" applyBorder="1" applyAlignment="1">
      <alignment horizontal="center"/>
    </xf>
    <xf numFmtId="168" fontId="115" fillId="0" borderId="26" xfId="0" applyNumberFormat="1" applyFont="1" applyBorder="1" applyAlignment="1">
      <alignment horizontal="center"/>
    </xf>
    <xf numFmtId="168" fontId="126" fillId="0" borderId="34" xfId="0" applyNumberFormat="1" applyFont="1" applyBorder="1" applyAlignment="1">
      <alignment horizontal="center" wrapText="1"/>
    </xf>
    <xf numFmtId="167" fontId="0" fillId="5" borderId="25" xfId="0" applyNumberFormat="1" applyFill="1" applyBorder="1" applyAlignment="1">
      <alignment horizontal="center"/>
    </xf>
    <xf numFmtId="167" fontId="0" fillId="5" borderId="19" xfId="0" applyNumberFormat="1" applyFill="1" applyBorder="1" applyAlignment="1">
      <alignment horizontal="center"/>
    </xf>
    <xf numFmtId="167" fontId="0" fillId="4" borderId="0" xfId="0" applyNumberFormat="1" applyFill="1" applyBorder="1" applyAlignment="1">
      <alignment horizontal="center"/>
    </xf>
    <xf numFmtId="167" fontId="0" fillId="4" borderId="31" xfId="0" applyNumberFormat="1" applyFill="1" applyBorder="1" applyAlignment="1">
      <alignment horizontal="center"/>
    </xf>
    <xf numFmtId="167" fontId="0" fillId="5" borderId="0" xfId="0" applyNumberFormat="1" applyFill="1" applyBorder="1" applyAlignment="1">
      <alignment horizontal="center"/>
    </xf>
    <xf numFmtId="167" fontId="0" fillId="5" borderId="31" xfId="0" applyNumberFormat="1" applyFill="1" applyBorder="1" applyAlignment="1">
      <alignment horizontal="center"/>
    </xf>
    <xf numFmtId="167" fontId="0" fillId="4" borderId="39" xfId="0" applyNumberFormat="1" applyFill="1" applyBorder="1" applyAlignment="1">
      <alignment horizontal="center"/>
    </xf>
    <xf numFmtId="167" fontId="0" fillId="4" borderId="21" xfId="0" applyNumberFormat="1" applyFill="1" applyBorder="1" applyAlignment="1">
      <alignment horizontal="center"/>
    </xf>
    <xf numFmtId="9" fontId="126" fillId="4" borderId="35" xfId="0" applyNumberFormat="1" applyFont="1" applyFill="1" applyBorder="1" applyAlignment="1">
      <alignment horizontal="center"/>
    </xf>
    <xf numFmtId="167" fontId="126" fillId="4" borderId="38" xfId="0" applyNumberFormat="1" applyFont="1" applyFill="1" applyBorder="1" applyAlignment="1">
      <alignment horizontal="center"/>
    </xf>
    <xf numFmtId="0" fontId="121" fillId="0" borderId="0" xfId="0" applyFont="1" applyAlignment="1">
      <alignment vertical="center"/>
    </xf>
    <xf numFmtId="0" fontId="112" fillId="4" borderId="0" xfId="0" applyFont="1" applyFill="1" applyBorder="1"/>
    <xf numFmtId="0" fontId="101" fillId="4" borderId="0" xfId="0" applyFont="1" applyFill="1" applyBorder="1"/>
    <xf numFmtId="3" fontId="112" fillId="4" borderId="0" xfId="0" applyNumberFormat="1" applyFont="1" applyFill="1" applyBorder="1"/>
    <xf numFmtId="10" fontId="112" fillId="4" borderId="0" xfId="0" applyNumberFormat="1" applyFont="1" applyFill="1" applyBorder="1"/>
    <xf numFmtId="0" fontId="102" fillId="4" borderId="0" xfId="0" applyFont="1" applyFill="1" applyBorder="1"/>
    <xf numFmtId="3" fontId="102" fillId="4" borderId="0" xfId="0" applyNumberFormat="1" applyFont="1" applyFill="1" applyBorder="1"/>
    <xf numFmtId="10" fontId="102" fillId="4" borderId="0" xfId="0" applyNumberFormat="1" applyFont="1" applyFill="1" applyBorder="1"/>
    <xf numFmtId="0" fontId="64" fillId="5" borderId="18" xfId="0" applyFont="1" applyFill="1" applyBorder="1"/>
    <xf numFmtId="0" fontId="64" fillId="4" borderId="26" xfId="0" applyFont="1" applyFill="1" applyBorder="1"/>
    <xf numFmtId="0" fontId="64" fillId="5" borderId="26" xfId="0" applyFont="1" applyFill="1" applyBorder="1"/>
    <xf numFmtId="0" fontId="64" fillId="4" borderId="20" xfId="0" applyFont="1" applyFill="1" applyBorder="1"/>
    <xf numFmtId="0" fontId="123" fillId="0" borderId="0" xfId="0" applyFont="1" applyAlignment="1" applyProtection="1">
      <alignment vertical="center" wrapText="1"/>
      <protection locked="0"/>
    </xf>
    <xf numFmtId="0" fontId="7" fillId="2" borderId="0" xfId="5" applyFont="1" applyFill="1" applyAlignment="1">
      <alignment horizontal="center" vertical="center"/>
    </xf>
    <xf numFmtId="0" fontId="21" fillId="0" borderId="0" xfId="0" applyFont="1" applyBorder="1" applyAlignment="1">
      <alignment horizontal="left" vertical="center" wrapText="1"/>
    </xf>
    <xf numFmtId="3" fontId="27" fillId="0" borderId="11" xfId="0" applyNumberFormat="1" applyFont="1" applyBorder="1" applyAlignment="1" applyProtection="1">
      <alignment horizontal="center" vertical="center"/>
      <protection locked="0"/>
    </xf>
    <xf numFmtId="3" fontId="27" fillId="0" borderId="15" xfId="0" applyNumberFormat="1" applyFont="1" applyBorder="1" applyAlignment="1" applyProtection="1">
      <alignment horizontal="center" vertical="center"/>
      <protection locked="0"/>
    </xf>
    <xf numFmtId="3" fontId="27" fillId="0" borderId="15" xfId="0" applyNumberFormat="1" applyFont="1" applyBorder="1" applyAlignment="1" applyProtection="1">
      <alignment horizontal="center" vertical="center" wrapText="1"/>
      <protection locked="0"/>
    </xf>
    <xf numFmtId="3" fontId="27" fillId="0" borderId="7" xfId="0" applyNumberFormat="1" applyFont="1" applyBorder="1" applyAlignment="1" applyProtection="1">
      <alignment horizontal="center" vertical="center" wrapText="1"/>
      <protection locked="0"/>
    </xf>
    <xf numFmtId="0" fontId="32" fillId="0" borderId="17" xfId="2" applyFont="1" applyBorder="1" applyAlignment="1">
      <alignment horizontal="center" vertical="center" wrapText="1"/>
    </xf>
    <xf numFmtId="4" fontId="94" fillId="0" borderId="9" xfId="2" applyNumberFormat="1" applyFont="1" applyBorder="1" applyAlignment="1">
      <alignment horizontal="center" vertical="center" wrapText="1"/>
    </xf>
    <xf numFmtId="49" fontId="21" fillId="0" borderId="0" xfId="2" applyNumberFormat="1" applyFont="1" applyAlignment="1">
      <alignment vertical="center" wrapText="1"/>
    </xf>
    <xf numFmtId="0" fontId="62" fillId="0" borderId="17" xfId="2" applyFont="1" applyBorder="1" applyAlignment="1">
      <alignment vertical="center" wrapText="1"/>
    </xf>
    <xf numFmtId="4" fontId="92" fillId="0" borderId="16" xfId="2" applyNumberFormat="1" applyFont="1" applyBorder="1" applyAlignment="1">
      <alignment horizontal="center" vertical="center" wrapText="1"/>
    </xf>
    <xf numFmtId="4" fontId="92" fillId="0" borderId="0" xfId="2" applyNumberFormat="1" applyFont="1" applyAlignment="1">
      <alignment horizontal="center" vertical="center" wrapText="1"/>
    </xf>
    <xf numFmtId="4" fontId="97" fillId="0" borderId="0" xfId="2" applyNumberFormat="1" applyFont="1" applyAlignment="1">
      <alignment horizontal="center" vertical="center" wrapText="1"/>
    </xf>
    <xf numFmtId="3" fontId="50" fillId="0" borderId="15" xfId="7" applyNumberFormat="1" applyFont="1" applyBorder="1" applyAlignment="1" applyProtection="1">
      <alignment horizontal="center" vertical="center"/>
      <protection locked="0"/>
    </xf>
    <xf numFmtId="4" fontId="54" fillId="0" borderId="14" xfId="7" applyNumberFormat="1" applyFont="1" applyBorder="1" applyAlignment="1">
      <alignment horizontal="center" vertical="center"/>
    </xf>
    <xf numFmtId="10" fontId="50" fillId="0" borderId="5" xfId="7" applyNumberFormat="1" applyFont="1" applyBorder="1" applyAlignment="1">
      <alignment vertical="center" wrapText="1"/>
    </xf>
    <xf numFmtId="10" fontId="50" fillId="0" borderId="4" xfId="7" applyNumberFormat="1" applyFont="1" applyBorder="1" applyAlignment="1">
      <alignment vertical="center" wrapText="1"/>
    </xf>
    <xf numFmtId="3" fontId="50" fillId="0" borderId="1" xfId="7" applyNumberFormat="1" applyFont="1" applyBorder="1" applyAlignment="1" applyProtection="1">
      <alignment horizontal="center" vertical="center"/>
      <protection locked="0"/>
    </xf>
    <xf numFmtId="4" fontId="54" fillId="0" borderId="8" xfId="7" applyNumberFormat="1" applyFont="1" applyBorder="1" applyAlignment="1">
      <alignment horizontal="center" vertical="center"/>
    </xf>
    <xf numFmtId="10" fontId="55" fillId="0" borderId="2" xfId="7" applyNumberFormat="1" applyFont="1" applyBorder="1" applyAlignment="1">
      <alignment vertical="center" wrapText="1"/>
    </xf>
    <xf numFmtId="3" fontId="55" fillId="0" borderId="1" xfId="7" applyNumberFormat="1" applyFont="1" applyBorder="1" applyAlignment="1" applyProtection="1">
      <alignment horizontal="center" vertical="center"/>
      <protection locked="0"/>
    </xf>
    <xf numFmtId="0" fontId="52" fillId="0" borderId="16" xfId="0" applyFont="1" applyBorder="1" applyAlignment="1">
      <alignment horizontal="left" vertical="center" wrapText="1"/>
    </xf>
    <xf numFmtId="4" fontId="133" fillId="0" borderId="8" xfId="0" applyNumberFormat="1" applyFont="1" applyBorder="1" applyAlignment="1">
      <alignment horizontal="center" vertical="center"/>
    </xf>
    <xf numFmtId="9" fontId="50" fillId="0" borderId="0" xfId="8" applyFont="1" applyAlignment="1">
      <alignment vertical="center" wrapText="1"/>
    </xf>
    <xf numFmtId="0" fontId="79" fillId="0" borderId="0" xfId="0" applyFont="1" applyAlignment="1">
      <alignment horizontal="left" vertical="center"/>
    </xf>
    <xf numFmtId="0" fontId="135" fillId="4" borderId="0" xfId="0" applyFont="1" applyFill="1" applyBorder="1"/>
    <xf numFmtId="3" fontId="0" fillId="4" borderId="0" xfId="0" applyNumberFormat="1" applyFill="1" applyBorder="1"/>
    <xf numFmtId="10" fontId="0" fillId="4" borderId="0" xfId="0" applyNumberFormat="1" applyFill="1" applyBorder="1"/>
    <xf numFmtId="0" fontId="130" fillId="0" borderId="0" xfId="2" applyFont="1" applyAlignment="1">
      <alignment horizontal="center" vertical="center" wrapText="1"/>
    </xf>
    <xf numFmtId="0" fontId="81" fillId="0" borderId="0" xfId="2" applyFont="1" applyAlignment="1">
      <alignment vertical="center" wrapText="1"/>
    </xf>
    <xf numFmtId="3" fontId="81" fillId="0" borderId="0" xfId="2" applyNumberFormat="1" applyFont="1" applyAlignment="1">
      <alignment vertical="center" wrapText="1"/>
    </xf>
    <xf numFmtId="0" fontId="136" fillId="0" borderId="0" xfId="2" applyFont="1" applyAlignment="1">
      <alignment horizontal="center" vertical="center" wrapText="1"/>
    </xf>
    <xf numFmtId="0" fontId="88" fillId="0" borderId="0" xfId="2" applyFont="1" applyAlignment="1">
      <alignment horizontal="center" vertical="center" wrapText="1"/>
    </xf>
    <xf numFmtId="0" fontId="80" fillId="0" borderId="0" xfId="2" applyFont="1" applyAlignment="1">
      <alignment vertical="center" wrapText="1"/>
    </xf>
    <xf numFmtId="2" fontId="88" fillId="0" borderId="0" xfId="1" applyNumberFormat="1" applyFont="1" applyBorder="1" applyAlignment="1">
      <alignment horizontal="center" vertical="center"/>
    </xf>
    <xf numFmtId="2" fontId="88" fillId="0" borderId="0" xfId="1" applyNumberFormat="1" applyFont="1" applyBorder="1" applyAlignment="1">
      <alignment horizontal="center" vertical="center" wrapText="1"/>
    </xf>
    <xf numFmtId="2" fontId="88" fillId="0" borderId="0" xfId="2" applyNumberFormat="1" applyFont="1" applyAlignment="1">
      <alignment vertical="center" wrapText="1"/>
    </xf>
    <xf numFmtId="0" fontId="79" fillId="0" borderId="0" xfId="2" applyFont="1" applyAlignment="1">
      <alignment vertical="center" wrapText="1"/>
    </xf>
    <xf numFmtId="166" fontId="115" fillId="0" borderId="26" xfId="0" applyNumberFormat="1" applyFont="1" applyBorder="1" applyAlignment="1">
      <alignment horizontal="center"/>
    </xf>
    <xf numFmtId="3" fontId="104" fillId="4" borderId="18" xfId="3" applyNumberFormat="1" applyFont="1" applyFill="1" applyBorder="1" applyAlignment="1">
      <alignment horizontal="center" vertical="center" wrapText="1"/>
    </xf>
    <xf numFmtId="0" fontId="126" fillId="0" borderId="20" xfId="0" applyFont="1" applyBorder="1" applyAlignment="1">
      <alignment horizontal="center" vertical="center" wrapText="1"/>
    </xf>
    <xf numFmtId="0" fontId="126" fillId="0" borderId="39" xfId="0" applyFont="1" applyBorder="1" applyAlignment="1">
      <alignment horizontal="center" vertical="center" wrapText="1"/>
    </xf>
    <xf numFmtId="0" fontId="126" fillId="0" borderId="21" xfId="0" applyFont="1" applyBorder="1" applyAlignment="1">
      <alignment horizontal="center" vertical="center" wrapText="1"/>
    </xf>
    <xf numFmtId="0" fontId="112" fillId="0" borderId="0" xfId="3" applyFont="1"/>
    <xf numFmtId="0" fontId="123" fillId="0" borderId="0" xfId="3" applyFont="1" applyAlignment="1">
      <alignment horizontal="left" vertical="center"/>
    </xf>
    <xf numFmtId="0" fontId="121" fillId="0" borderId="0" xfId="3" applyFont="1" applyAlignment="1">
      <alignment vertical="center"/>
    </xf>
    <xf numFmtId="0" fontId="119" fillId="0" borderId="0" xfId="3" applyFont="1" applyAlignment="1">
      <alignment vertical="center"/>
    </xf>
    <xf numFmtId="0" fontId="7" fillId="0" borderId="0" xfId="3" applyFont="1" applyAlignment="1">
      <alignment horizontal="left" vertical="center"/>
    </xf>
    <xf numFmtId="0" fontId="123" fillId="0" borderId="0" xfId="3" applyFont="1" applyAlignment="1" applyProtection="1">
      <alignment vertical="center" wrapText="1"/>
      <protection locked="0"/>
    </xf>
    <xf numFmtId="0" fontId="120" fillId="0" borderId="0" xfId="3" applyFont="1" applyAlignment="1" applyProtection="1">
      <alignment vertical="center" wrapText="1"/>
      <protection locked="0"/>
    </xf>
    <xf numFmtId="0" fontId="5" fillId="0" borderId="0" xfId="3"/>
    <xf numFmtId="0" fontId="126" fillId="0" borderId="0" xfId="3" applyFont="1" applyAlignment="1">
      <alignment vertical="center" wrapText="1"/>
    </xf>
    <xf numFmtId="0" fontId="5" fillId="0" borderId="25" xfId="3" applyBorder="1"/>
    <xf numFmtId="0" fontId="5" fillId="0" borderId="19" xfId="3" applyBorder="1"/>
    <xf numFmtId="0" fontId="126" fillId="0" borderId="36" xfId="3" applyFont="1" applyBorder="1" applyAlignment="1">
      <alignment wrapText="1"/>
    </xf>
    <xf numFmtId="0" fontId="5" fillId="4" borderId="0" xfId="16" applyFill="1" applyAlignment="1">
      <alignment vertical="center"/>
    </xf>
    <xf numFmtId="0" fontId="14" fillId="4" borderId="0" xfId="16" applyFont="1" applyFill="1" applyAlignment="1">
      <alignment vertical="center"/>
    </xf>
    <xf numFmtId="0" fontId="35" fillId="4" borderId="0" xfId="16" applyFont="1" applyFill="1" applyAlignment="1">
      <alignment horizontal="right" vertical="center"/>
    </xf>
    <xf numFmtId="0" fontId="6" fillId="4" borderId="0" xfId="16" applyFont="1" applyFill="1" applyAlignment="1">
      <alignment horizontal="left" vertical="center"/>
    </xf>
    <xf numFmtId="0" fontId="34" fillId="4" borderId="0" xfId="16" applyFont="1" applyFill="1" applyAlignment="1">
      <alignment horizontal="center"/>
    </xf>
    <xf numFmtId="3" fontId="6" fillId="4" borderId="0" xfId="16" applyNumberFormat="1" applyFont="1" applyFill="1" applyAlignment="1">
      <alignment horizontal="left" vertical="center"/>
    </xf>
    <xf numFmtId="0" fontId="118" fillId="4" borderId="0" xfId="16" applyFont="1" applyFill="1" applyAlignment="1">
      <alignment horizontal="left" vertical="center"/>
    </xf>
    <xf numFmtId="0" fontId="7" fillId="4" borderId="0" xfId="16" applyFont="1" applyFill="1" applyAlignment="1">
      <alignment horizontal="left" vertical="center"/>
    </xf>
    <xf numFmtId="0" fontId="16" fillId="4" borderId="0" xfId="16" applyFont="1" applyFill="1" applyAlignment="1">
      <alignment vertical="center"/>
    </xf>
    <xf numFmtId="0" fontId="138" fillId="4" borderId="0" xfId="16" applyFont="1" applyFill="1" applyAlignment="1">
      <alignment vertical="center"/>
    </xf>
    <xf numFmtId="0" fontId="108" fillId="4" borderId="0" xfId="16" applyFont="1" applyFill="1" applyAlignment="1">
      <alignment horizontal="left" vertical="center"/>
    </xf>
    <xf numFmtId="0" fontId="16" fillId="4" borderId="0" xfId="16" applyFont="1" applyFill="1" applyAlignment="1">
      <alignment vertical="center" wrapText="1"/>
    </xf>
    <xf numFmtId="0" fontId="108" fillId="0" borderId="0" xfId="5" applyFont="1" applyAlignment="1">
      <alignment vertical="center"/>
    </xf>
    <xf numFmtId="0" fontId="108" fillId="0" borderId="0" xfId="16" applyFont="1" applyAlignment="1">
      <alignment horizontal="left" vertical="center"/>
    </xf>
    <xf numFmtId="0" fontId="101" fillId="4" borderId="0" xfId="16" applyFont="1" applyFill="1" applyBorder="1"/>
    <xf numFmtId="0" fontId="3" fillId="0" borderId="0" xfId="16" applyFont="1" applyBorder="1"/>
    <xf numFmtId="0" fontId="135" fillId="0" borderId="0" xfId="16" applyFont="1" applyBorder="1"/>
    <xf numFmtId="0" fontId="101" fillId="0" borderId="0" xfId="16" applyFont="1" applyBorder="1"/>
    <xf numFmtId="0" fontId="3" fillId="4" borderId="0" xfId="16" applyFont="1" applyFill="1" applyBorder="1"/>
    <xf numFmtId="4" fontId="75" fillId="0" borderId="0" xfId="16" applyNumberFormat="1" applyFont="1" applyBorder="1" applyAlignment="1">
      <alignment horizontal="center" vertical="center"/>
    </xf>
    <xf numFmtId="167" fontId="75" fillId="0" borderId="0" xfId="16" applyNumberFormat="1" applyFont="1" applyBorder="1" applyAlignment="1">
      <alignment horizontal="center" vertical="center"/>
    </xf>
    <xf numFmtId="0" fontId="5" fillId="0" borderId="0" xfId="16"/>
    <xf numFmtId="167" fontId="112" fillId="4" borderId="0" xfId="0" applyNumberFormat="1" applyFont="1" applyFill="1" applyBorder="1"/>
    <xf numFmtId="167" fontId="101" fillId="4" borderId="0" xfId="0" applyNumberFormat="1" applyFont="1" applyFill="1" applyBorder="1"/>
    <xf numFmtId="167" fontId="141" fillId="4" borderId="0" xfId="0" applyNumberFormat="1" applyFont="1" applyFill="1" applyBorder="1"/>
    <xf numFmtId="0" fontId="104" fillId="4" borderId="32" xfId="2" applyFont="1" applyFill="1" applyBorder="1" applyAlignment="1">
      <alignment horizontal="center" vertical="center" wrapText="1"/>
    </xf>
    <xf numFmtId="3" fontId="124" fillId="4" borderId="33" xfId="3" applyNumberFormat="1" applyFont="1" applyFill="1" applyBorder="1" applyAlignment="1">
      <alignment horizontal="center" vertical="center" wrapText="1"/>
    </xf>
    <xf numFmtId="166" fontId="97" fillId="4" borderId="18" xfId="2" applyNumberFormat="1" applyFont="1" applyFill="1" applyBorder="1" applyAlignment="1" applyProtection="1">
      <alignment horizontal="center" vertical="center"/>
      <protection locked="0"/>
    </xf>
    <xf numFmtId="166" fontId="97" fillId="4" borderId="26" xfId="2" applyNumberFormat="1" applyFont="1" applyFill="1" applyBorder="1" applyAlignment="1" applyProtection="1">
      <alignment horizontal="center" vertical="center"/>
      <protection locked="0"/>
    </xf>
    <xf numFmtId="166" fontId="127" fillId="4" borderId="34" xfId="2" applyNumberFormat="1" applyFont="1" applyFill="1" applyBorder="1" applyAlignment="1" applyProtection="1">
      <alignment horizontal="center" vertical="center"/>
      <protection locked="0"/>
    </xf>
    <xf numFmtId="166" fontId="97" fillId="4" borderId="32" xfId="2" applyNumberFormat="1" applyFont="1" applyFill="1" applyBorder="1" applyAlignment="1" applyProtection="1">
      <alignment horizontal="center" vertical="center"/>
      <protection locked="0"/>
    </xf>
    <xf numFmtId="166" fontId="97" fillId="4" borderId="30" xfId="2" applyNumberFormat="1" applyFont="1" applyFill="1" applyBorder="1" applyAlignment="1" applyProtection="1">
      <alignment horizontal="center" vertical="center"/>
      <protection locked="0"/>
    </xf>
    <xf numFmtId="166" fontId="127" fillId="4" borderId="36" xfId="2" applyNumberFormat="1" applyFont="1" applyFill="1" applyBorder="1" applyAlignment="1" applyProtection="1">
      <alignment horizontal="center" vertical="center"/>
      <protection locked="0"/>
    </xf>
    <xf numFmtId="167" fontId="112" fillId="5" borderId="0" xfId="0" applyNumberFormat="1" applyFont="1" applyFill="1" applyBorder="1" applyAlignment="1">
      <alignment horizontal="center"/>
    </xf>
    <xf numFmtId="167" fontId="112" fillId="4" borderId="0" xfId="0" applyNumberFormat="1" applyFont="1" applyFill="1" applyBorder="1" applyAlignment="1">
      <alignment horizontal="center"/>
    </xf>
    <xf numFmtId="0" fontId="112" fillId="0" borderId="0" xfId="0" applyFont="1" applyBorder="1"/>
    <xf numFmtId="0" fontId="141" fillId="6" borderId="0" xfId="0" applyFont="1" applyFill="1" applyBorder="1" applyAlignment="1">
      <alignment horizontal="center" vertical="center"/>
    </xf>
    <xf numFmtId="0" fontId="141" fillId="6" borderId="0" xfId="0" applyFont="1" applyFill="1" applyBorder="1" applyAlignment="1">
      <alignment horizontal="center" vertical="center" wrapText="1"/>
    </xf>
    <xf numFmtId="0" fontId="141" fillId="5" borderId="0" xfId="0" applyFont="1" applyFill="1" applyBorder="1"/>
    <xf numFmtId="0" fontId="141" fillId="4" borderId="0" xfId="0" applyFont="1" applyFill="1" applyBorder="1"/>
    <xf numFmtId="9" fontId="141" fillId="4" borderId="0" xfId="0" applyNumberFormat="1" applyFont="1" applyFill="1" applyBorder="1" applyAlignment="1">
      <alignment horizontal="center"/>
    </xf>
    <xf numFmtId="167" fontId="141" fillId="4" borderId="0" xfId="0" applyNumberFormat="1" applyFont="1" applyFill="1" applyBorder="1" applyAlignment="1">
      <alignment horizontal="center"/>
    </xf>
    <xf numFmtId="0" fontId="52" fillId="0" borderId="11" xfId="2" applyFont="1" applyBorder="1" applyAlignment="1">
      <alignment vertical="center" wrapText="1"/>
    </xf>
    <xf numFmtId="0" fontId="52" fillId="0" borderId="16" xfId="2" applyFont="1" applyBorder="1" applyAlignment="1">
      <alignment vertical="center" wrapText="1"/>
    </xf>
    <xf numFmtId="0" fontId="22" fillId="0" borderId="4" xfId="2" applyFont="1" applyBorder="1" applyAlignment="1">
      <alignment vertical="center" wrapText="1"/>
    </xf>
    <xf numFmtId="0" fontId="28" fillId="0" borderId="3" xfId="2" applyFont="1" applyBorder="1" applyAlignment="1">
      <alignment vertical="center" wrapText="1"/>
    </xf>
    <xf numFmtId="0" fontId="27" fillId="0" borderId="7" xfId="2" applyFont="1" applyBorder="1" applyAlignment="1">
      <alignment horizontal="center" vertical="center" wrapText="1"/>
    </xf>
    <xf numFmtId="3" fontId="94" fillId="0" borderId="8" xfId="2" applyNumberFormat="1" applyFont="1" applyBorder="1" applyAlignment="1">
      <alignment horizontal="center" vertical="center" wrapText="1"/>
    </xf>
    <xf numFmtId="0" fontId="80" fillId="3" borderId="0" xfId="2" applyFont="1" applyFill="1" applyAlignment="1">
      <alignment vertical="center" wrapText="1"/>
    </xf>
    <xf numFmtId="0" fontId="90" fillId="0" borderId="0" xfId="2" applyFont="1" applyAlignment="1">
      <alignment vertical="center" wrapText="1"/>
    </xf>
    <xf numFmtId="0" fontId="79" fillId="0" borderId="0" xfId="2" applyFont="1" applyAlignment="1">
      <alignment horizontal="left" vertical="center"/>
    </xf>
    <xf numFmtId="0" fontId="82" fillId="3" borderId="0" xfId="2" applyFont="1" applyFill="1" applyAlignment="1">
      <alignment vertical="center" wrapText="1"/>
    </xf>
    <xf numFmtId="0" fontId="143" fillId="0" borderId="0" xfId="2" applyFont="1" applyAlignment="1">
      <alignment vertical="center" wrapText="1"/>
    </xf>
    <xf numFmtId="0" fontId="5" fillId="0" borderId="0" xfId="2" applyFont="1" applyAlignment="1">
      <alignment vertical="center" wrapText="1"/>
    </xf>
    <xf numFmtId="0" fontId="91" fillId="0" borderId="0" xfId="2" applyFont="1" applyAlignment="1">
      <alignment vertical="center" wrapText="1"/>
    </xf>
    <xf numFmtId="0" fontId="91" fillId="0" borderId="0" xfId="2" applyFont="1" applyAlignment="1">
      <alignment horizontal="left" vertical="center" wrapText="1"/>
    </xf>
    <xf numFmtId="0" fontId="14" fillId="0" borderId="0" xfId="2" applyFont="1" applyAlignment="1">
      <alignment vertical="center" wrapText="1"/>
    </xf>
    <xf numFmtId="0" fontId="79" fillId="3" borderId="0" xfId="2" applyFont="1" applyFill="1" applyAlignment="1">
      <alignment vertical="center" wrapText="1"/>
    </xf>
    <xf numFmtId="3" fontId="91" fillId="0" borderId="0" xfId="2" applyNumberFormat="1" applyFont="1" applyAlignment="1">
      <alignment horizontal="center" vertical="center"/>
    </xf>
    <xf numFmtId="3" fontId="91" fillId="0" borderId="0" xfId="2" applyNumberFormat="1" applyFont="1" applyAlignment="1">
      <alignment horizontal="center" vertical="center" wrapText="1"/>
    </xf>
    <xf numFmtId="0" fontId="79" fillId="0" borderId="0" xfId="0" applyFont="1" applyBorder="1" applyAlignment="1">
      <alignment horizontal="left" vertical="center"/>
    </xf>
    <xf numFmtId="0" fontId="108" fillId="0" borderId="0" xfId="0" applyFont="1" applyBorder="1" applyAlignment="1">
      <alignment horizontal="left" vertical="center"/>
    </xf>
    <xf numFmtId="0" fontId="141" fillId="0" borderId="0" xfId="0" applyFont="1" applyBorder="1" applyAlignment="1">
      <alignment vertical="center" wrapText="1"/>
    </xf>
    <xf numFmtId="0" fontId="146" fillId="0" borderId="0" xfId="0" applyFont="1" applyBorder="1" applyAlignment="1">
      <alignment horizontal="center" vertical="center" wrapText="1"/>
    </xf>
    <xf numFmtId="0" fontId="134" fillId="0" borderId="0" xfId="0" applyFont="1" applyBorder="1" applyAlignment="1">
      <alignment vertical="center" wrapText="1"/>
    </xf>
    <xf numFmtId="0" fontId="147" fillId="0" borderId="0" xfId="0" applyFont="1" applyBorder="1" applyAlignment="1">
      <alignment horizontal="center" vertical="center" wrapText="1"/>
    </xf>
    <xf numFmtId="0" fontId="148" fillId="0" borderId="0" xfId="0" applyFont="1" applyBorder="1" applyAlignment="1">
      <alignment horizontal="center" vertical="center" wrapText="1"/>
    </xf>
    <xf numFmtId="0" fontId="149" fillId="0" borderId="0" xfId="0" applyFont="1" applyBorder="1" applyAlignment="1">
      <alignment vertical="center" wrapText="1"/>
    </xf>
    <xf numFmtId="0" fontId="139" fillId="0" borderId="0" xfId="0" applyFont="1" applyBorder="1" applyAlignment="1">
      <alignment vertical="center" wrapText="1"/>
    </xf>
    <xf numFmtId="10" fontId="139" fillId="0" borderId="0" xfId="7" applyNumberFormat="1" applyFont="1" applyBorder="1" applyAlignment="1">
      <alignment vertical="center" wrapText="1"/>
    </xf>
    <xf numFmtId="3" fontId="139" fillId="0" borderId="0" xfId="7" applyNumberFormat="1" applyFont="1" applyBorder="1" applyAlignment="1" applyProtection="1">
      <alignment horizontal="center" vertical="center"/>
      <protection locked="0"/>
    </xf>
    <xf numFmtId="10" fontId="139" fillId="0" borderId="0" xfId="6" applyNumberFormat="1" applyFont="1" applyBorder="1" applyAlignment="1">
      <alignment vertical="center" wrapText="1"/>
    </xf>
    <xf numFmtId="9" fontId="139" fillId="0" borderId="0" xfId="8" applyFont="1" applyBorder="1" applyAlignment="1">
      <alignment vertical="center" wrapText="1"/>
    </xf>
    <xf numFmtId="10" fontId="150" fillId="0" borderId="0" xfId="7" applyNumberFormat="1" applyFont="1" applyBorder="1" applyAlignment="1">
      <alignment vertical="center" wrapText="1"/>
    </xf>
    <xf numFmtId="0" fontId="141" fillId="0" borderId="0" xfId="0" applyFont="1" applyBorder="1" applyAlignment="1">
      <alignment horizontal="left" vertical="center" wrapText="1"/>
    </xf>
    <xf numFmtId="3" fontId="150" fillId="0" borderId="0" xfId="0" applyNumberFormat="1" applyFont="1" applyBorder="1" applyAlignment="1">
      <alignment horizontal="center" vertical="center" wrapText="1"/>
    </xf>
    <xf numFmtId="0" fontId="112" fillId="0" borderId="0" xfId="0" applyFont="1" applyBorder="1" applyAlignment="1">
      <alignment vertical="center" wrapText="1"/>
    </xf>
    <xf numFmtId="2" fontId="148" fillId="0" borderId="0" xfId="0" applyNumberFormat="1" applyFont="1" applyBorder="1" applyAlignment="1">
      <alignment vertical="center" wrapText="1"/>
    </xf>
    <xf numFmtId="2" fontId="148" fillId="0" borderId="0" xfId="0" applyNumberFormat="1" applyFont="1" applyBorder="1" applyAlignment="1">
      <alignment horizontal="left" vertical="center" wrapText="1"/>
    </xf>
    <xf numFmtId="0" fontId="108" fillId="0" borderId="0" xfId="0" applyFont="1" applyBorder="1" applyAlignment="1">
      <alignment vertical="center" wrapText="1"/>
    </xf>
    <xf numFmtId="2" fontId="80" fillId="0" borderId="0" xfId="0" applyNumberFormat="1" applyFont="1" applyAlignment="1">
      <alignment horizontal="left" vertical="center" wrapText="1"/>
    </xf>
    <xf numFmtId="2" fontId="148" fillId="0" borderId="0" xfId="0" applyNumberFormat="1" applyFont="1" applyAlignment="1">
      <alignment horizontal="left" vertical="center" wrapText="1"/>
    </xf>
    <xf numFmtId="2" fontId="149" fillId="0" borderId="0" xfId="0" applyNumberFormat="1" applyFont="1" applyAlignment="1">
      <alignment horizontal="left" vertical="center" wrapText="1"/>
    </xf>
    <xf numFmtId="2" fontId="110" fillId="0" borderId="0" xfId="0" applyNumberFormat="1" applyFont="1" applyBorder="1" applyAlignment="1">
      <alignment vertical="center" wrapText="1"/>
    </xf>
    <xf numFmtId="0" fontId="151" fillId="0" borderId="0" xfId="0" applyFont="1" applyBorder="1" applyAlignment="1">
      <alignment horizontal="center" vertical="center"/>
    </xf>
    <xf numFmtId="0" fontId="150" fillId="0" borderId="0" xfId="0" applyFont="1" applyBorder="1" applyAlignment="1">
      <alignment vertical="center" wrapText="1"/>
    </xf>
    <xf numFmtId="0" fontId="152" fillId="0" borderId="0" xfId="0" applyFont="1" applyBorder="1" applyAlignment="1">
      <alignment horizontal="center" vertical="center" wrapText="1"/>
    </xf>
    <xf numFmtId="0" fontId="146" fillId="0" borderId="0" xfId="0" applyFont="1" applyBorder="1" applyAlignment="1">
      <alignment vertical="center" wrapText="1"/>
    </xf>
    <xf numFmtId="0" fontId="153" fillId="0" borderId="0" xfId="0" applyFont="1" applyBorder="1" applyAlignment="1">
      <alignment horizontal="center" vertical="center" wrapText="1"/>
    </xf>
    <xf numFmtId="0" fontId="154" fillId="0" borderId="0" xfId="0" applyFont="1" applyBorder="1" applyAlignment="1">
      <alignment vertical="center" wrapText="1"/>
    </xf>
    <xf numFmtId="0" fontId="148" fillId="0" borderId="0" xfId="0" applyFont="1" applyBorder="1" applyAlignment="1">
      <alignment vertical="center" wrapText="1"/>
    </xf>
    <xf numFmtId="0" fontId="155" fillId="0" borderId="0" xfId="0" applyFont="1" applyBorder="1" applyAlignment="1">
      <alignment horizontal="center" vertical="center" wrapText="1"/>
    </xf>
    <xf numFmtId="0" fontId="156" fillId="0" borderId="0" xfId="0" applyFont="1" applyBorder="1" applyAlignment="1">
      <alignment vertical="center" wrapText="1"/>
    </xf>
    <xf numFmtId="3" fontId="139" fillId="0" borderId="0" xfId="0" applyNumberFormat="1" applyFont="1" applyBorder="1" applyAlignment="1">
      <alignment horizontal="center" vertical="center" wrapText="1"/>
    </xf>
    <xf numFmtId="3" fontId="139" fillId="0" borderId="0" xfId="0" applyNumberFormat="1" applyFont="1" applyBorder="1" applyAlignment="1">
      <alignment horizontal="center" vertical="center"/>
    </xf>
    <xf numFmtId="4" fontId="157" fillId="0" borderId="0" xfId="0" applyNumberFormat="1" applyFont="1" applyBorder="1" applyAlignment="1">
      <alignment horizontal="center" vertical="center"/>
    </xf>
    <xf numFmtId="4" fontId="139" fillId="0" borderId="0" xfId="0" applyNumberFormat="1" applyFont="1" applyBorder="1" applyAlignment="1">
      <alignment horizontal="center" vertical="center"/>
    </xf>
    <xf numFmtId="4" fontId="157" fillId="0" borderId="0" xfId="0" applyNumberFormat="1" applyFont="1" applyBorder="1" applyAlignment="1">
      <alignment horizontal="center" vertical="center" wrapText="1"/>
    </xf>
    <xf numFmtId="0" fontId="158" fillId="0" borderId="0" xfId="0" applyFont="1" applyBorder="1" applyAlignment="1">
      <alignment horizontal="left" vertical="center" wrapText="1"/>
    </xf>
    <xf numFmtId="0" fontId="139" fillId="0" borderId="0" xfId="0" applyFont="1" applyBorder="1" applyAlignment="1">
      <alignment horizontal="center" vertical="center" wrapText="1"/>
    </xf>
    <xf numFmtId="4" fontId="139" fillId="0" borderId="0" xfId="0" applyNumberFormat="1" applyFont="1" applyBorder="1" applyAlignment="1">
      <alignment horizontal="center" vertical="center" wrapText="1"/>
    </xf>
    <xf numFmtId="3" fontId="139" fillId="0" borderId="0" xfId="0" applyNumberFormat="1" applyFont="1" applyBorder="1" applyAlignment="1">
      <alignment vertical="center" wrapText="1"/>
    </xf>
    <xf numFmtId="0" fontId="150" fillId="0" borderId="0" xfId="0" applyFont="1" applyBorder="1" applyAlignment="1">
      <alignment horizontal="center" vertical="center" wrapText="1"/>
    </xf>
    <xf numFmtId="0" fontId="153" fillId="0" borderId="0" xfId="0" applyFont="1" applyBorder="1" applyAlignment="1">
      <alignment vertical="center" wrapText="1"/>
    </xf>
    <xf numFmtId="0" fontId="142" fillId="0" borderId="0" xfId="0" applyFont="1" applyBorder="1" applyAlignment="1">
      <alignment vertical="center" wrapText="1"/>
    </xf>
    <xf numFmtId="4" fontId="159" fillId="0" borderId="0" xfId="0" applyNumberFormat="1" applyFont="1" applyBorder="1" applyAlignment="1">
      <alignment horizontal="center" vertical="center" wrapText="1"/>
    </xf>
    <xf numFmtId="4" fontId="150" fillId="0" borderId="0" xfId="0" applyNumberFormat="1" applyFont="1" applyBorder="1" applyAlignment="1">
      <alignment horizontal="center" vertical="center" wrapText="1"/>
    </xf>
    <xf numFmtId="2" fontId="149" fillId="0" borderId="0" xfId="0" applyNumberFormat="1" applyFont="1" applyBorder="1" applyAlignment="1">
      <alignment vertical="center" wrapText="1"/>
    </xf>
    <xf numFmtId="0" fontId="108" fillId="0" borderId="0" xfId="0" applyFont="1" applyAlignment="1">
      <alignment horizontal="left" vertical="center"/>
    </xf>
    <xf numFmtId="0" fontId="108" fillId="0" borderId="0" xfId="0" applyFont="1" applyAlignment="1">
      <alignment horizontal="center" vertical="center"/>
    </xf>
    <xf numFmtId="0" fontId="108" fillId="0" borderId="0" xfId="0" applyFont="1" applyBorder="1" applyAlignment="1">
      <alignment horizontal="center" vertical="center"/>
    </xf>
    <xf numFmtId="0" fontId="22" fillId="0" borderId="16" xfId="2" applyFont="1" applyBorder="1" applyAlignment="1">
      <alignment vertical="center" wrapText="1"/>
    </xf>
    <xf numFmtId="166" fontId="92" fillId="0" borderId="10" xfId="2" applyNumberFormat="1" applyFont="1" applyBorder="1" applyAlignment="1">
      <alignment horizontal="center" vertical="center"/>
    </xf>
    <xf numFmtId="166" fontId="92" fillId="0" borderId="14" xfId="2" applyNumberFormat="1" applyFont="1" applyBorder="1" applyAlignment="1">
      <alignment horizontal="center" vertical="center"/>
    </xf>
    <xf numFmtId="166" fontId="92" fillId="0" borderId="14" xfId="2" applyNumberFormat="1" applyFont="1" applyBorder="1" applyAlignment="1">
      <alignment horizontal="center" vertical="center" wrapText="1"/>
    </xf>
    <xf numFmtId="166" fontId="92" fillId="0" borderId="6" xfId="2" applyNumberFormat="1" applyFont="1" applyBorder="1" applyAlignment="1">
      <alignment horizontal="center" vertical="center" wrapText="1"/>
    </xf>
    <xf numFmtId="166" fontId="96" fillId="0" borderId="0" xfId="2" applyNumberFormat="1" applyFont="1" applyAlignment="1">
      <alignment horizontal="center" vertical="center" wrapText="1"/>
    </xf>
    <xf numFmtId="4" fontId="96" fillId="0" borderId="0" xfId="2" applyNumberFormat="1" applyFont="1" applyAlignment="1">
      <alignment horizontal="center" vertical="center" wrapText="1"/>
    </xf>
    <xf numFmtId="9" fontId="5" fillId="0" borderId="0" xfId="8" applyFont="1" applyBorder="1" applyAlignment="1">
      <alignment horizontal="center" vertical="center"/>
    </xf>
    <xf numFmtId="4" fontId="92" fillId="3" borderId="16" xfId="2" applyNumberFormat="1" applyFont="1" applyFill="1" applyBorder="1" applyAlignment="1" applyProtection="1">
      <alignment horizontal="center" vertical="center"/>
      <protection locked="0"/>
    </xf>
    <xf numFmtId="4" fontId="92" fillId="3" borderId="0" xfId="2" applyNumberFormat="1" applyFont="1" applyFill="1" applyAlignment="1" applyProtection="1">
      <alignment horizontal="center" vertical="center"/>
      <protection locked="0"/>
    </xf>
    <xf numFmtId="4" fontId="92" fillId="0" borderId="0" xfId="2" applyNumberFormat="1" applyFont="1" applyAlignment="1" applyProtection="1">
      <alignment horizontal="center" vertical="center" wrapText="1"/>
      <protection locked="0"/>
    </xf>
    <xf numFmtId="4" fontId="92" fillId="3" borderId="0" xfId="2" applyNumberFormat="1" applyFont="1" applyFill="1" applyAlignment="1" applyProtection="1">
      <alignment horizontal="center" vertical="center" wrapText="1"/>
      <protection locked="0"/>
    </xf>
    <xf numFmtId="4" fontId="92" fillId="3" borderId="17" xfId="2" applyNumberFormat="1" applyFont="1" applyFill="1" applyBorder="1" applyAlignment="1" applyProtection="1">
      <alignment horizontal="center" vertical="center" wrapText="1"/>
      <protection locked="0"/>
    </xf>
    <xf numFmtId="2" fontId="31" fillId="0" borderId="0" xfId="2" applyNumberFormat="1" applyFont="1" applyAlignment="1">
      <alignment vertical="center" wrapText="1"/>
    </xf>
    <xf numFmtId="0" fontId="142" fillId="0" borderId="0" xfId="2" applyFont="1" applyAlignment="1">
      <alignment vertical="center" wrapText="1"/>
    </xf>
    <xf numFmtId="0" fontId="152" fillId="0" borderId="0" xfId="2" applyFont="1" applyAlignment="1">
      <alignment horizontal="center" vertical="center" wrapText="1"/>
    </xf>
    <xf numFmtId="0" fontId="161" fillId="0" borderId="0" xfId="2" applyFont="1" applyAlignment="1">
      <alignment horizontal="center" vertical="center" wrapText="1"/>
    </xf>
    <xf numFmtId="0" fontId="161" fillId="0" borderId="0" xfId="2" applyFont="1" applyAlignment="1">
      <alignment vertical="center" wrapText="1"/>
    </xf>
    <xf numFmtId="0" fontId="156" fillId="0" borderId="0" xfId="2" applyFont="1" applyAlignment="1">
      <alignment vertical="center" wrapText="1"/>
    </xf>
    <xf numFmtId="0" fontId="154" fillId="0" borderId="0" xfId="2" applyFont="1" applyAlignment="1">
      <alignment vertical="center" wrapText="1"/>
    </xf>
    <xf numFmtId="9" fontId="112" fillId="0" borderId="0" xfId="8" applyFont="1" applyBorder="1" applyAlignment="1">
      <alignment horizontal="center" vertical="center"/>
    </xf>
    <xf numFmtId="0" fontId="161" fillId="0" borderId="0" xfId="2" applyFont="1"/>
    <xf numFmtId="0" fontId="161" fillId="0" borderId="0" xfId="2" applyFont="1" applyAlignment="1">
      <alignment horizontal="left" vertical="center" wrapText="1"/>
    </xf>
    <xf numFmtId="2" fontId="161" fillId="0" borderId="0" xfId="1" applyNumberFormat="1" applyFont="1" applyBorder="1" applyAlignment="1">
      <alignment horizontal="center" vertical="center"/>
    </xf>
    <xf numFmtId="2" fontId="161" fillId="0" borderId="0" xfId="1" applyNumberFormat="1" applyFont="1" applyBorder="1" applyAlignment="1">
      <alignment horizontal="center" vertical="center" wrapText="1"/>
    </xf>
    <xf numFmtId="166" fontId="163" fillId="0" borderId="0" xfId="2" applyNumberFormat="1" applyFont="1" applyAlignment="1">
      <alignment horizontal="center" vertical="center" wrapText="1"/>
    </xf>
    <xf numFmtId="4" fontId="163" fillId="0" borderId="0" xfId="2" applyNumberFormat="1" applyFont="1" applyAlignment="1">
      <alignment horizontal="center" vertical="center" wrapText="1"/>
    </xf>
    <xf numFmtId="2" fontId="161" fillId="0" borderId="0" xfId="2" applyNumberFormat="1" applyFont="1" applyAlignment="1">
      <alignment vertical="center" wrapText="1"/>
    </xf>
    <xf numFmtId="0" fontId="153" fillId="0" borderId="0" xfId="2" applyFont="1" applyAlignment="1">
      <alignment vertical="center" wrapText="1"/>
    </xf>
    <xf numFmtId="3" fontId="153" fillId="0" borderId="0" xfId="2" applyNumberFormat="1" applyFont="1" applyAlignment="1">
      <alignment vertical="center" wrapText="1"/>
    </xf>
    <xf numFmtId="0" fontId="146" fillId="0" borderId="0" xfId="2" applyFont="1" applyAlignment="1">
      <alignment vertical="center" wrapText="1"/>
    </xf>
    <xf numFmtId="0" fontId="146" fillId="0" borderId="0" xfId="2" applyFont="1" applyAlignment="1">
      <alignment horizontal="center" vertical="center" wrapText="1"/>
    </xf>
    <xf numFmtId="0" fontId="148" fillId="0" borderId="0" xfId="2" applyFont="1" applyAlignment="1">
      <alignment vertical="center" wrapText="1"/>
    </xf>
    <xf numFmtId="0" fontId="141" fillId="0" borderId="0" xfId="2" applyFont="1" applyAlignment="1">
      <alignment horizontal="left" vertical="center" wrapText="1"/>
    </xf>
    <xf numFmtId="3" fontId="112" fillId="0" borderId="0" xfId="2" applyNumberFormat="1" applyFont="1" applyAlignment="1">
      <alignment vertical="center" wrapText="1"/>
    </xf>
    <xf numFmtId="3" fontId="112" fillId="0" borderId="0" xfId="0" applyNumberFormat="1" applyFont="1" applyBorder="1" applyAlignment="1" applyProtection="1">
      <alignment horizontal="center" vertical="center"/>
      <protection locked="0"/>
    </xf>
    <xf numFmtId="4" fontId="162" fillId="0" borderId="0" xfId="0" applyNumberFormat="1" applyFont="1" applyBorder="1" applyAlignment="1">
      <alignment horizontal="center" vertical="center"/>
    </xf>
    <xf numFmtId="3" fontId="112" fillId="0" borderId="0" xfId="2" applyNumberFormat="1" applyFont="1" applyAlignment="1" applyProtection="1">
      <alignment horizontal="center" vertical="center"/>
      <protection locked="0"/>
    </xf>
    <xf numFmtId="166" fontId="162" fillId="0" borderId="0" xfId="2" applyNumberFormat="1" applyFont="1" applyAlignment="1">
      <alignment horizontal="center" vertical="center"/>
    </xf>
    <xf numFmtId="3" fontId="112" fillId="3" borderId="0" xfId="2" applyNumberFormat="1" applyFont="1" applyFill="1" applyAlignment="1" applyProtection="1">
      <alignment horizontal="center" vertical="center"/>
      <protection locked="0"/>
    </xf>
    <xf numFmtId="165" fontId="162" fillId="0" borderId="0" xfId="1" applyNumberFormat="1" applyFont="1" applyBorder="1" applyAlignment="1">
      <alignment horizontal="center" vertical="center"/>
    </xf>
    <xf numFmtId="4" fontId="162" fillId="0" borderId="0" xfId="2" applyNumberFormat="1" applyFont="1" applyAlignment="1">
      <alignment horizontal="center" vertical="center"/>
    </xf>
    <xf numFmtId="3" fontId="112" fillId="0" borderId="0" xfId="0" applyNumberFormat="1" applyFont="1" applyBorder="1" applyAlignment="1" applyProtection="1">
      <alignment horizontal="center" vertical="center" wrapText="1"/>
      <protection locked="0"/>
    </xf>
    <xf numFmtId="3" fontId="112" fillId="0" borderId="0" xfId="2" applyNumberFormat="1" applyFont="1" applyAlignment="1" applyProtection="1">
      <alignment horizontal="center" vertical="center" wrapText="1"/>
      <protection locked="0"/>
    </xf>
    <xf numFmtId="4" fontId="162" fillId="0" borderId="0" xfId="2" applyNumberFormat="1" applyFont="1" applyAlignment="1">
      <alignment horizontal="center" vertical="center" wrapText="1"/>
    </xf>
    <xf numFmtId="2" fontId="148" fillId="0" borderId="0" xfId="2" applyNumberFormat="1" applyFont="1" applyAlignment="1">
      <alignment vertical="center" wrapText="1"/>
    </xf>
    <xf numFmtId="0" fontId="149" fillId="0" borderId="0" xfId="2" applyFont="1" applyAlignment="1">
      <alignment vertical="center" wrapText="1"/>
    </xf>
    <xf numFmtId="10" fontId="108" fillId="0" borderId="0" xfId="2" applyNumberFormat="1" applyFont="1" applyAlignment="1">
      <alignment vertical="center" wrapText="1"/>
    </xf>
    <xf numFmtId="0" fontId="154" fillId="0" borderId="0" xfId="2" applyFont="1" applyAlignment="1">
      <alignment horizontal="center" vertical="center" wrapText="1"/>
    </xf>
    <xf numFmtId="0" fontId="108" fillId="0" borderId="0" xfId="2" applyFont="1" applyAlignment="1">
      <alignment horizontal="left" vertical="center"/>
    </xf>
    <xf numFmtId="0" fontId="128" fillId="4" borderId="32" xfId="3" applyFont="1" applyFill="1" applyBorder="1"/>
    <xf numFmtId="0" fontId="128" fillId="4" borderId="30" xfId="3" applyFont="1" applyFill="1" applyBorder="1"/>
    <xf numFmtId="0" fontId="125" fillId="0" borderId="26" xfId="3" applyFont="1" applyBorder="1" applyAlignment="1">
      <alignment horizontal="center" vertical="center" wrapText="1"/>
    </xf>
    <xf numFmtId="0" fontId="125" fillId="0" borderId="30" xfId="3" applyFont="1" applyBorder="1" applyAlignment="1">
      <alignment horizontal="center" vertical="center" wrapText="1"/>
    </xf>
    <xf numFmtId="0" fontId="125" fillId="0" borderId="36" xfId="3" applyFont="1" applyBorder="1" applyAlignment="1">
      <alignment horizontal="center" vertical="center" wrapText="1"/>
    </xf>
    <xf numFmtId="168" fontId="97" fillId="4" borderId="19" xfId="15" applyNumberFormat="1" applyFont="1" applyFill="1" applyBorder="1" applyAlignment="1" applyProtection="1">
      <alignment horizontal="center" vertical="center"/>
      <protection locked="0"/>
    </xf>
    <xf numFmtId="168" fontId="97" fillId="4" borderId="31" xfId="15" applyNumberFormat="1" applyFont="1" applyFill="1" applyBorder="1" applyAlignment="1" applyProtection="1">
      <alignment horizontal="center" vertical="center"/>
      <protection locked="0"/>
    </xf>
    <xf numFmtId="168" fontId="127" fillId="4" borderId="38" xfId="15" applyNumberFormat="1" applyFont="1" applyFill="1" applyBorder="1" applyAlignment="1" applyProtection="1">
      <alignment horizontal="center" vertical="center"/>
      <protection locked="0"/>
    </xf>
    <xf numFmtId="49" fontId="21" fillId="0" borderId="0" xfId="0" applyNumberFormat="1" applyFont="1" applyAlignment="1">
      <alignment vertical="center" wrapText="1"/>
    </xf>
    <xf numFmtId="0" fontId="143" fillId="0" borderId="0" xfId="0" applyFont="1" applyBorder="1" applyAlignment="1">
      <alignment vertical="center" wrapText="1"/>
    </xf>
    <xf numFmtId="0" fontId="90" fillId="0" borderId="0" xfId="0" applyFont="1" applyBorder="1" applyAlignment="1">
      <alignment vertical="center" wrapText="1"/>
    </xf>
    <xf numFmtId="0" fontId="14" fillId="0" borderId="0" xfId="0" applyFont="1" applyBorder="1" applyAlignment="1">
      <alignment vertical="center" wrapText="1"/>
    </xf>
    <xf numFmtId="0" fontId="5" fillId="0" borderId="0" xfId="16" applyAlignment="1">
      <alignment vertical="center"/>
    </xf>
    <xf numFmtId="0" fontId="14" fillId="0" borderId="0" xfId="16" applyFont="1" applyAlignment="1">
      <alignment vertical="center"/>
    </xf>
    <xf numFmtId="0" fontId="112" fillId="0" borderId="0" xfId="16" applyFont="1" applyAlignment="1">
      <alignment vertical="center"/>
    </xf>
    <xf numFmtId="0" fontId="6" fillId="0" borderId="0" xfId="16" applyFont="1" applyAlignment="1">
      <alignment horizontal="left" vertical="center"/>
    </xf>
    <xf numFmtId="0" fontId="34" fillId="0" borderId="0" xfId="16" applyFont="1"/>
    <xf numFmtId="0" fontId="7" fillId="0" borderId="0" xfId="16" applyFont="1" applyAlignment="1">
      <alignment horizontal="left" vertical="center"/>
    </xf>
    <xf numFmtId="0" fontId="165" fillId="0" borderId="0" xfId="16" applyFont="1" applyAlignment="1">
      <alignment horizontal="left" vertical="center"/>
    </xf>
    <xf numFmtId="0" fontId="108" fillId="0" borderId="0" xfId="16" applyFont="1" applyAlignment="1">
      <alignment horizontal="center" vertical="center"/>
    </xf>
    <xf numFmtId="0" fontId="140" fillId="0" borderId="0" xfId="16" applyFont="1" applyAlignment="1">
      <alignment horizontal="left" vertical="center"/>
    </xf>
    <xf numFmtId="0" fontId="140" fillId="0" borderId="0" xfId="16" applyFont="1" applyAlignment="1">
      <alignment vertical="center"/>
    </xf>
    <xf numFmtId="0" fontId="49" fillId="0" borderId="0" xfId="16" applyFont="1" applyAlignment="1">
      <alignment vertical="center" wrapText="1"/>
    </xf>
    <xf numFmtId="0" fontId="32" fillId="0" borderId="0" xfId="16" applyFont="1" applyAlignment="1">
      <alignment vertical="center"/>
    </xf>
    <xf numFmtId="0" fontId="25" fillId="0" borderId="0" xfId="16" applyFont="1" applyBorder="1" applyAlignment="1">
      <alignment vertical="center" wrapText="1"/>
    </xf>
    <xf numFmtId="0" fontId="166" fillId="0" borderId="0" xfId="16" applyFont="1" applyBorder="1" applyAlignment="1">
      <alignment vertical="center"/>
    </xf>
    <xf numFmtId="0" fontId="74" fillId="0" borderId="0" xfId="16" applyFont="1" applyAlignment="1">
      <alignment vertical="center" wrapText="1"/>
    </xf>
    <xf numFmtId="0" fontId="89" fillId="0" borderId="0" xfId="16" applyFont="1" applyAlignment="1">
      <alignment vertical="center"/>
    </xf>
    <xf numFmtId="0" fontId="76" fillId="0" borderId="0" xfId="16" applyFont="1" applyAlignment="1">
      <alignment vertical="center" wrapText="1"/>
    </xf>
    <xf numFmtId="3" fontId="49" fillId="0" borderId="0" xfId="16" applyNumberFormat="1" applyFont="1" applyBorder="1" applyAlignment="1">
      <alignment horizontal="center" vertical="center" wrapText="1"/>
    </xf>
    <xf numFmtId="4" fontId="49" fillId="0" borderId="0" xfId="16" applyNumberFormat="1" applyFont="1" applyBorder="1" applyAlignment="1">
      <alignment horizontal="center" vertical="center" wrapText="1"/>
    </xf>
    <xf numFmtId="2" fontId="21" fillId="0" borderId="0" xfId="16" applyNumberFormat="1" applyFont="1" applyAlignment="1">
      <alignment vertical="center" wrapText="1"/>
    </xf>
    <xf numFmtId="0" fontId="7" fillId="0" borderId="0" xfId="16" applyFont="1" applyBorder="1" applyAlignment="1">
      <alignment vertical="center" wrapText="1"/>
    </xf>
    <xf numFmtId="0" fontId="6" fillId="0" borderId="0" xfId="16" applyFont="1" applyAlignment="1">
      <alignment vertical="center" wrapText="1"/>
    </xf>
    <xf numFmtId="0" fontId="86" fillId="0" borderId="0" xfId="16" applyFont="1" applyAlignment="1">
      <alignment vertical="center" wrapText="1"/>
    </xf>
    <xf numFmtId="0" fontId="167" fillId="0" borderId="0" xfId="16" applyFont="1" applyAlignment="1">
      <alignment vertical="center"/>
    </xf>
    <xf numFmtId="0" fontId="37" fillId="0" borderId="0" xfId="16" applyFont="1" applyAlignment="1">
      <alignment vertical="center" wrapText="1"/>
    </xf>
    <xf numFmtId="0" fontId="168" fillId="4" borderId="0" xfId="16" applyFont="1" applyFill="1" applyBorder="1" applyAlignment="1">
      <alignment horizontal="left" vertical="center"/>
    </xf>
    <xf numFmtId="3" fontId="75" fillId="4" borderId="0" xfId="0" applyNumberFormat="1" applyFont="1" applyFill="1" applyBorder="1" applyAlignment="1" applyProtection="1">
      <alignment horizontal="center" vertical="center"/>
      <protection locked="0"/>
    </xf>
    <xf numFmtId="4" fontId="78" fillId="4" borderId="0" xfId="0" applyNumberFormat="1" applyFont="1" applyFill="1" applyBorder="1" applyAlignment="1">
      <alignment horizontal="center" vertical="center"/>
    </xf>
    <xf numFmtId="3" fontId="124" fillId="4" borderId="30" xfId="16" applyNumberFormat="1" applyFont="1" applyFill="1" applyBorder="1" applyAlignment="1">
      <alignment horizontal="center" vertical="center" wrapText="1"/>
    </xf>
    <xf numFmtId="3" fontId="75" fillId="4" borderId="25" xfId="0" applyNumberFormat="1" applyFont="1" applyFill="1" applyBorder="1" applyAlignment="1" applyProtection="1">
      <alignment horizontal="center" vertical="center"/>
      <protection locked="0"/>
    </xf>
    <xf numFmtId="4" fontId="78" fillId="4" borderId="25" xfId="0" applyNumberFormat="1" applyFont="1" applyFill="1" applyBorder="1" applyAlignment="1">
      <alignment horizontal="center" vertical="center"/>
    </xf>
    <xf numFmtId="4" fontId="78" fillId="4" borderId="19" xfId="0" applyNumberFormat="1" applyFont="1" applyFill="1" applyBorder="1" applyAlignment="1">
      <alignment horizontal="center" vertical="center"/>
    </xf>
    <xf numFmtId="4" fontId="78" fillId="4" borderId="31" xfId="0" applyNumberFormat="1" applyFont="1" applyFill="1" applyBorder="1" applyAlignment="1">
      <alignment horizontal="center" vertical="center"/>
    </xf>
    <xf numFmtId="3" fontId="170" fillId="4" borderId="36" xfId="16" applyNumberFormat="1" applyFont="1" applyFill="1" applyBorder="1" applyAlignment="1">
      <alignment horizontal="left" vertical="center" wrapText="1" indent="1"/>
    </xf>
    <xf numFmtId="3" fontId="169" fillId="4" borderId="35" xfId="0" applyNumberFormat="1" applyFont="1" applyFill="1" applyBorder="1" applyAlignment="1" applyProtection="1">
      <alignment horizontal="center" vertical="center"/>
      <protection locked="0"/>
    </xf>
    <xf numFmtId="2" fontId="171" fillId="4" borderId="35" xfId="8" applyNumberFormat="1" applyFont="1" applyFill="1" applyBorder="1" applyAlignment="1" applyProtection="1">
      <alignment horizontal="center" vertical="center"/>
      <protection locked="0"/>
    </xf>
    <xf numFmtId="2" fontId="171" fillId="4" borderId="38" xfId="8" applyNumberFormat="1" applyFont="1" applyFill="1" applyBorder="1" applyAlignment="1" applyProtection="1">
      <alignment horizontal="center" vertical="center"/>
      <protection locked="0"/>
    </xf>
    <xf numFmtId="3" fontId="75" fillId="4" borderId="18" xfId="0" applyNumberFormat="1" applyFont="1" applyFill="1" applyBorder="1" applyAlignment="1" applyProtection="1">
      <alignment horizontal="center" vertical="center"/>
      <protection locked="0"/>
    </xf>
    <xf numFmtId="3" fontId="75" fillId="4" borderId="26" xfId="0" applyNumberFormat="1" applyFont="1" applyFill="1" applyBorder="1" applyAlignment="1" applyProtection="1">
      <alignment horizontal="center" vertical="center"/>
      <protection locked="0"/>
    </xf>
    <xf numFmtId="3" fontId="169" fillId="4" borderId="34" xfId="0" applyNumberFormat="1" applyFont="1" applyFill="1" applyBorder="1" applyAlignment="1" applyProtection="1">
      <alignment horizontal="center" vertical="center"/>
      <protection locked="0"/>
    </xf>
    <xf numFmtId="0" fontId="64" fillId="4" borderId="32" xfId="16" applyFont="1" applyFill="1" applyBorder="1" applyAlignment="1">
      <alignment horizontal="left" vertical="center" indent="1"/>
    </xf>
    <xf numFmtId="0" fontId="64" fillId="4" borderId="30" xfId="16" applyFont="1" applyFill="1" applyBorder="1" applyAlignment="1">
      <alignment horizontal="left" vertical="center" indent="1"/>
    </xf>
    <xf numFmtId="0" fontId="142" fillId="0" borderId="0" xfId="2" applyFont="1" applyAlignment="1">
      <alignment horizontal="center" vertical="center" wrapText="1"/>
    </xf>
    <xf numFmtId="0" fontId="164" fillId="0" borderId="0" xfId="0" applyFont="1" applyBorder="1" applyAlignment="1">
      <alignment horizontal="center" vertical="center"/>
    </xf>
    <xf numFmtId="0" fontId="130" fillId="0" borderId="0" xfId="2" applyFont="1" applyAlignment="1">
      <alignment vertical="center" wrapText="1"/>
    </xf>
    <xf numFmtId="0" fontId="90" fillId="0" borderId="0" xfId="2" applyFont="1" applyAlignment="1">
      <alignment horizontal="center" vertical="center" wrapText="1"/>
    </xf>
    <xf numFmtId="0" fontId="82" fillId="0" borderId="0" xfId="2" applyFont="1" applyAlignment="1">
      <alignment horizontal="center" vertical="center" wrapText="1"/>
    </xf>
    <xf numFmtId="0" fontId="64" fillId="0" borderId="0" xfId="2" applyFont="1" applyAlignment="1">
      <alignment horizontal="left" vertical="center" wrapText="1"/>
    </xf>
    <xf numFmtId="3" fontId="5" fillId="0" borderId="0" xfId="2" applyNumberFormat="1" applyFont="1" applyAlignment="1">
      <alignment vertical="center" wrapText="1"/>
    </xf>
    <xf numFmtId="3" fontId="5" fillId="0" borderId="0" xfId="0" applyNumberFormat="1" applyFont="1" applyBorder="1" applyAlignment="1" applyProtection="1">
      <alignment horizontal="center" vertical="center"/>
      <protection locked="0"/>
    </xf>
    <xf numFmtId="4" fontId="97" fillId="0" borderId="0" xfId="0" applyNumberFormat="1" applyFont="1" applyBorder="1" applyAlignment="1">
      <alignment horizontal="center" vertical="center"/>
    </xf>
    <xf numFmtId="3" fontId="5" fillId="0" borderId="0" xfId="2" applyNumberFormat="1" applyFont="1" applyAlignment="1" applyProtection="1">
      <alignment horizontal="center" vertical="center"/>
      <protection locked="0"/>
    </xf>
    <xf numFmtId="166" fontId="97" fillId="0" borderId="0" xfId="2" applyNumberFormat="1" applyFont="1" applyAlignment="1">
      <alignment horizontal="center" vertical="center"/>
    </xf>
    <xf numFmtId="3" fontId="5" fillId="3" borderId="0" xfId="2" applyNumberFormat="1" applyFont="1" applyFill="1" applyAlignment="1" applyProtection="1">
      <alignment horizontal="center" vertical="center"/>
      <protection locked="0"/>
    </xf>
    <xf numFmtId="165" fontId="97" fillId="0" borderId="0" xfId="1" applyNumberFormat="1" applyFont="1" applyBorder="1" applyAlignment="1">
      <alignment horizontal="center" vertical="center"/>
    </xf>
    <xf numFmtId="4" fontId="97" fillId="0" borderId="0" xfId="2" applyNumberFormat="1" applyFont="1" applyAlignment="1">
      <alignment horizontal="center" vertical="center"/>
    </xf>
    <xf numFmtId="3" fontId="5" fillId="0" borderId="0" xfId="0" applyNumberFormat="1" applyFont="1" applyBorder="1" applyAlignment="1" applyProtection="1">
      <alignment horizontal="center" vertical="center" wrapText="1"/>
      <protection locked="0"/>
    </xf>
    <xf numFmtId="3" fontId="5" fillId="0" borderId="0" xfId="2" applyNumberFormat="1" applyFont="1" applyAlignment="1" applyProtection="1">
      <alignment horizontal="center" vertical="center" wrapText="1"/>
      <protection locked="0"/>
    </xf>
    <xf numFmtId="3" fontId="5" fillId="3" borderId="0" xfId="2" applyNumberFormat="1" applyFont="1" applyFill="1" applyAlignment="1" applyProtection="1">
      <alignment horizontal="center" vertical="center" wrapText="1"/>
      <protection locked="0"/>
    </xf>
    <xf numFmtId="4" fontId="97" fillId="0" borderId="0" xfId="0" applyNumberFormat="1" applyFont="1" applyBorder="1" applyAlignment="1">
      <alignment horizontal="center" vertical="center" wrapText="1"/>
    </xf>
    <xf numFmtId="166" fontId="97" fillId="0" borderId="0" xfId="2" applyNumberFormat="1" applyFont="1" applyAlignment="1">
      <alignment horizontal="center" vertical="center" wrapText="1"/>
    </xf>
    <xf numFmtId="165" fontId="97" fillId="0" borderId="0" xfId="1" applyNumberFormat="1" applyFont="1" applyBorder="1" applyAlignment="1">
      <alignment horizontal="center" vertical="center" wrapText="1"/>
    </xf>
    <xf numFmtId="0" fontId="173" fillId="0" borderId="0" xfId="2" applyFont="1" applyAlignment="1">
      <alignment horizontal="center" vertical="center" wrapText="1"/>
    </xf>
    <xf numFmtId="166" fontId="173" fillId="0" borderId="0" xfId="2" applyNumberFormat="1" applyFont="1" applyAlignment="1">
      <alignment horizontal="center" vertical="center" wrapText="1"/>
    </xf>
    <xf numFmtId="165" fontId="173" fillId="0" borderId="0" xfId="1" applyNumberFormat="1" applyFont="1" applyBorder="1" applyAlignment="1">
      <alignment horizontal="center" vertical="center" wrapText="1"/>
    </xf>
    <xf numFmtId="4" fontId="173" fillId="0" borderId="0" xfId="2" applyNumberFormat="1" applyFont="1" applyAlignment="1">
      <alignment horizontal="center" vertical="center" wrapText="1"/>
    </xf>
    <xf numFmtId="0" fontId="130" fillId="0" borderId="0" xfId="2" applyFont="1" applyAlignment="1">
      <alignment horizontal="left" vertical="center" wrapText="1"/>
    </xf>
    <xf numFmtId="3" fontId="130" fillId="0" borderId="0" xfId="2" applyNumberFormat="1" applyFont="1" applyAlignment="1">
      <alignment horizontal="center" vertical="center" wrapText="1"/>
    </xf>
    <xf numFmtId="3" fontId="173" fillId="0" borderId="0" xfId="2" applyNumberFormat="1" applyFont="1" applyAlignment="1">
      <alignment horizontal="center" vertical="center" wrapText="1"/>
    </xf>
    <xf numFmtId="0" fontId="174" fillId="0" borderId="0" xfId="2" applyFont="1" applyAlignment="1">
      <alignment vertical="center" wrapText="1"/>
    </xf>
    <xf numFmtId="10" fontId="79" fillId="0" borderId="0" xfId="2" applyNumberFormat="1" applyFont="1" applyAlignment="1">
      <alignment vertical="center" wrapText="1"/>
    </xf>
    <xf numFmtId="0" fontId="153" fillId="0" borderId="0" xfId="2" applyFont="1" applyAlignment="1">
      <alignment horizontal="center" vertical="center" wrapText="1"/>
    </xf>
    <xf numFmtId="0" fontId="148" fillId="0" borderId="0" xfId="2" applyFont="1" applyAlignment="1">
      <alignment horizontal="center" vertical="center" wrapText="1"/>
    </xf>
    <xf numFmtId="0" fontId="52" fillId="0" borderId="14" xfId="0" applyFont="1" applyBorder="1" applyAlignment="1">
      <alignment vertical="center" wrapText="1"/>
    </xf>
    <xf numFmtId="0" fontId="32" fillId="0" borderId="0" xfId="0" applyFont="1" applyBorder="1" applyAlignment="1">
      <alignment horizontal="center" vertical="center" wrapText="1"/>
    </xf>
    <xf numFmtId="0" fontId="55" fillId="0" borderId="5" xfId="0" applyFont="1" applyBorder="1" applyAlignment="1">
      <alignment horizontal="left" vertical="center" wrapText="1"/>
    </xf>
    <xf numFmtId="3" fontId="55" fillId="0" borderId="11" xfId="0" applyNumberFormat="1" applyFont="1" applyBorder="1" applyAlignment="1">
      <alignment horizontal="center" vertical="center"/>
    </xf>
    <xf numFmtId="0" fontId="55" fillId="0" borderId="3" xfId="0" applyFont="1" applyBorder="1" applyAlignment="1">
      <alignment horizontal="left" vertical="center" wrapText="1"/>
    </xf>
    <xf numFmtId="3" fontId="50" fillId="0" borderId="7" xfId="7" applyNumberFormat="1" applyFont="1" applyBorder="1" applyAlignment="1" applyProtection="1">
      <alignment horizontal="center" vertical="center"/>
      <protection locked="0"/>
    </xf>
    <xf numFmtId="4" fontId="54" fillId="0" borderId="6" xfId="7" applyNumberFormat="1" applyFont="1" applyBorder="1" applyAlignment="1">
      <alignment horizontal="center" vertical="center"/>
    </xf>
    <xf numFmtId="3" fontId="55" fillId="0" borderId="7" xfId="0" applyNumberFormat="1" applyFont="1" applyBorder="1" applyAlignment="1">
      <alignment horizontal="center" vertical="center"/>
    </xf>
    <xf numFmtId="4" fontId="54" fillId="0" borderId="6" xfId="0" applyNumberFormat="1" applyFont="1" applyBorder="1" applyAlignment="1">
      <alignment horizontal="center" vertical="center"/>
    </xf>
    <xf numFmtId="0" fontId="52" fillId="0" borderId="9" xfId="0" applyFont="1" applyBorder="1" applyAlignment="1">
      <alignment horizontal="left" vertical="center" wrapText="1"/>
    </xf>
    <xf numFmtId="0" fontId="112" fillId="0" borderId="0" xfId="2" applyFont="1" applyAlignment="1">
      <alignment vertical="center"/>
    </xf>
    <xf numFmtId="0" fontId="81" fillId="0" borderId="0" xfId="2" applyFont="1" applyAlignment="1">
      <alignment horizontal="center" vertical="center" wrapText="1"/>
    </xf>
    <xf numFmtId="0" fontId="80" fillId="0" borderId="0" xfId="2" applyFont="1" applyAlignment="1">
      <alignment horizontal="center" vertical="center" wrapText="1"/>
    </xf>
    <xf numFmtId="0" fontId="174" fillId="0" borderId="0" xfId="0" applyFont="1" applyBorder="1" applyAlignment="1">
      <alignment vertical="center" wrapText="1"/>
    </xf>
    <xf numFmtId="2" fontId="80" fillId="0" borderId="0" xfId="0" applyNumberFormat="1" applyFont="1" applyBorder="1" applyAlignment="1">
      <alignment vertical="center" wrapText="1"/>
    </xf>
    <xf numFmtId="2" fontId="80" fillId="0" borderId="0" xfId="0" applyNumberFormat="1" applyFont="1" applyBorder="1" applyAlignment="1">
      <alignment horizontal="left" vertical="center" wrapText="1"/>
    </xf>
    <xf numFmtId="2" fontId="174" fillId="0" borderId="0" xfId="0" applyNumberFormat="1" applyFont="1" applyAlignment="1">
      <alignment horizontal="left" vertical="center" wrapText="1"/>
    </xf>
    <xf numFmtId="0" fontId="174" fillId="0" borderId="0" xfId="0" applyFont="1" applyAlignment="1">
      <alignment horizontal="left" vertical="center" wrapText="1"/>
    </xf>
    <xf numFmtId="3" fontId="174" fillId="0" borderId="0" xfId="0" applyNumberFormat="1" applyFont="1" applyAlignment="1">
      <alignment horizontal="left" vertical="center" wrapText="1"/>
    </xf>
    <xf numFmtId="0" fontId="135" fillId="0" borderId="0" xfId="16" applyFont="1" applyBorder="1" applyAlignment="1">
      <alignment horizontal="center"/>
    </xf>
    <xf numFmtId="0" fontId="135" fillId="4" borderId="0" xfId="16" applyFont="1" applyFill="1" applyBorder="1"/>
    <xf numFmtId="0" fontId="175" fillId="0" borderId="0" xfId="16" applyFont="1" applyBorder="1" applyAlignment="1">
      <alignment horizontal="center"/>
    </xf>
    <xf numFmtId="0" fontId="175" fillId="4" borderId="0" xfId="16" applyFont="1" applyFill="1" applyBorder="1"/>
    <xf numFmtId="0" fontId="135" fillId="4" borderId="0" xfId="16" applyFont="1" applyFill="1" applyBorder="1" applyAlignment="1">
      <alignment horizontal="center"/>
    </xf>
    <xf numFmtId="3" fontId="75" fillId="0" borderId="0" xfId="16" applyNumberFormat="1" applyFont="1" applyBorder="1" applyAlignment="1">
      <alignment horizontal="center" vertical="center"/>
    </xf>
    <xf numFmtId="0" fontId="167" fillId="0" borderId="0" xfId="16" applyFont="1" applyBorder="1" applyAlignment="1">
      <alignment horizontal="center" vertical="center" wrapText="1"/>
    </xf>
    <xf numFmtId="0" fontId="167" fillId="4" borderId="0" xfId="16" applyFont="1" applyFill="1" applyBorder="1" applyAlignment="1">
      <alignment horizontal="center" vertical="center" wrapText="1"/>
    </xf>
    <xf numFmtId="3" fontId="75" fillId="4" borderId="0" xfId="16" applyNumberFormat="1" applyFont="1" applyFill="1" applyBorder="1" applyAlignment="1">
      <alignment horizontal="center" vertical="center"/>
    </xf>
    <xf numFmtId="4" fontId="75" fillId="4" borderId="0" xfId="16" applyNumberFormat="1" applyFont="1" applyFill="1" applyBorder="1" applyAlignment="1">
      <alignment horizontal="center" vertical="center"/>
    </xf>
    <xf numFmtId="3" fontId="135" fillId="0" borderId="0" xfId="17" applyNumberFormat="1" applyFont="1"/>
    <xf numFmtId="9" fontId="135" fillId="0" borderId="0" xfId="15" applyFont="1" applyFill="1" applyBorder="1"/>
    <xf numFmtId="0" fontId="135" fillId="0" borderId="0" xfId="16" applyFont="1" applyBorder="1" applyAlignment="1">
      <alignment vertical="center"/>
    </xf>
    <xf numFmtId="3" fontId="126" fillId="4" borderId="33" xfId="3" applyNumberFormat="1" applyFont="1" applyFill="1" applyBorder="1" applyAlignment="1">
      <alignment horizontal="left" vertical="center" wrapText="1" indent="1"/>
    </xf>
    <xf numFmtId="49" fontId="21" fillId="0" borderId="0" xfId="2" applyNumberFormat="1" applyFont="1" applyAlignment="1">
      <alignment horizontal="left" vertical="center" wrapText="1"/>
    </xf>
    <xf numFmtId="2" fontId="31" fillId="0" borderId="0" xfId="2" applyNumberFormat="1" applyFont="1" applyAlignment="1">
      <alignment horizontal="left" vertical="center" wrapText="1"/>
    </xf>
    <xf numFmtId="3" fontId="27" fillId="3" borderId="16" xfId="2" applyNumberFormat="1" applyFont="1" applyFill="1" applyBorder="1" applyAlignment="1" applyProtection="1">
      <alignment horizontal="center" vertical="center"/>
      <protection locked="0"/>
    </xf>
    <xf numFmtId="3" fontId="27" fillId="3" borderId="0" xfId="2" applyNumberFormat="1" applyFont="1" applyFill="1" applyAlignment="1" applyProtection="1">
      <alignment horizontal="center" vertical="center"/>
      <protection locked="0"/>
    </xf>
    <xf numFmtId="3" fontId="27" fillId="0" borderId="0" xfId="2" applyNumberFormat="1" applyFont="1" applyAlignment="1" applyProtection="1">
      <alignment horizontal="center" vertical="center" wrapText="1"/>
      <protection locked="0"/>
    </xf>
    <xf numFmtId="3" fontId="27" fillId="3" borderId="0" xfId="2" applyNumberFormat="1" applyFont="1" applyFill="1" applyAlignment="1" applyProtection="1">
      <alignment horizontal="center" vertical="center" wrapText="1"/>
      <protection locked="0"/>
    </xf>
    <xf numFmtId="3" fontId="27" fillId="3" borderId="17" xfId="2" applyNumberFormat="1" applyFont="1" applyFill="1" applyBorder="1" applyAlignment="1" applyProtection="1">
      <alignment horizontal="center" vertical="center" wrapText="1"/>
      <protection locked="0"/>
    </xf>
    <xf numFmtId="3" fontId="22" fillId="0" borderId="9" xfId="2" applyNumberFormat="1" applyFont="1" applyBorder="1" applyAlignment="1">
      <alignment horizontal="center" vertical="center" wrapText="1"/>
    </xf>
    <xf numFmtId="3" fontId="27" fillId="0" borderId="16" xfId="2" applyNumberFormat="1" applyFont="1" applyBorder="1" applyAlignment="1" applyProtection="1">
      <alignment horizontal="center" vertical="center"/>
      <protection locked="0"/>
    </xf>
    <xf numFmtId="3" fontId="27" fillId="0" borderId="0" xfId="2" applyNumberFormat="1" applyFont="1" applyAlignment="1" applyProtection="1">
      <alignment horizontal="center" vertical="center"/>
      <protection locked="0"/>
    </xf>
    <xf numFmtId="3" fontId="27" fillId="0" borderId="17" xfId="2" applyNumberFormat="1" applyFont="1" applyBorder="1" applyAlignment="1" applyProtection="1">
      <alignment horizontal="center" vertical="center" wrapText="1"/>
      <protection locked="0"/>
    </xf>
    <xf numFmtId="4" fontId="92" fillId="0" borderId="16" xfId="2" applyNumberFormat="1" applyFont="1" applyBorder="1" applyAlignment="1" applyProtection="1">
      <alignment horizontal="center" vertical="center"/>
      <protection locked="0"/>
    </xf>
    <xf numFmtId="4" fontId="92" fillId="0" borderId="0" xfId="2" applyNumberFormat="1" applyFont="1" applyAlignment="1" applyProtection="1">
      <alignment horizontal="center" vertical="center"/>
      <protection locked="0"/>
    </xf>
    <xf numFmtId="4" fontId="92" fillId="0" borderId="17" xfId="2" applyNumberFormat="1" applyFont="1" applyBorder="1" applyAlignment="1" applyProtection="1">
      <alignment horizontal="center" vertical="center" wrapText="1"/>
      <protection locked="0"/>
    </xf>
    <xf numFmtId="4" fontId="92" fillId="0" borderId="43" xfId="2" applyNumberFormat="1" applyFont="1" applyBorder="1" applyAlignment="1" applyProtection="1">
      <alignment horizontal="center" vertical="center"/>
      <protection locked="0"/>
    </xf>
    <xf numFmtId="4" fontId="92" fillId="0" borderId="41" xfId="2" applyNumberFormat="1" applyFont="1" applyBorder="1" applyAlignment="1" applyProtection="1">
      <alignment horizontal="center" vertical="center"/>
      <protection locked="0"/>
    </xf>
    <xf numFmtId="4" fontId="92" fillId="0" borderId="41" xfId="2" applyNumberFormat="1" applyFont="1" applyBorder="1" applyAlignment="1" applyProtection="1">
      <alignment horizontal="center" vertical="center" wrapText="1"/>
      <protection locked="0"/>
    </xf>
    <xf numFmtId="4" fontId="92" fillId="0" borderId="40" xfId="2" applyNumberFormat="1" applyFont="1" applyBorder="1" applyAlignment="1" applyProtection="1">
      <alignment horizontal="center" vertical="center" wrapText="1"/>
      <protection locked="0"/>
    </xf>
    <xf numFmtId="4" fontId="94" fillId="0" borderId="42" xfId="2" applyNumberFormat="1" applyFont="1" applyBorder="1" applyAlignment="1">
      <alignment horizontal="center" vertical="center" wrapText="1"/>
    </xf>
    <xf numFmtId="3" fontId="27" fillId="3" borderId="46" xfId="2" applyNumberFormat="1" applyFont="1" applyFill="1" applyBorder="1" applyAlignment="1" applyProtection="1">
      <alignment horizontal="center" vertical="center"/>
      <protection locked="0"/>
    </xf>
    <xf numFmtId="3" fontId="27" fillId="3" borderId="45" xfId="2" applyNumberFormat="1" applyFont="1" applyFill="1" applyBorder="1" applyAlignment="1" applyProtection="1">
      <alignment horizontal="center" vertical="center"/>
      <protection locked="0"/>
    </xf>
    <xf numFmtId="3" fontId="27" fillId="0" borderId="45" xfId="2" applyNumberFormat="1" applyFont="1" applyBorder="1" applyAlignment="1" applyProtection="1">
      <alignment horizontal="center" vertical="center" wrapText="1"/>
      <protection locked="0"/>
    </xf>
    <xf numFmtId="3" fontId="27" fillId="3" borderId="45" xfId="2" applyNumberFormat="1" applyFont="1" applyFill="1" applyBorder="1" applyAlignment="1" applyProtection="1">
      <alignment horizontal="center" vertical="center" wrapText="1"/>
      <protection locked="0"/>
    </xf>
    <xf numFmtId="3" fontId="27" fillId="3" borderId="44" xfId="2" applyNumberFormat="1" applyFont="1" applyFill="1" applyBorder="1" applyAlignment="1" applyProtection="1">
      <alignment horizontal="center" vertical="center" wrapText="1"/>
      <protection locked="0"/>
    </xf>
    <xf numFmtId="3" fontId="22" fillId="0" borderId="47" xfId="2" applyNumberFormat="1" applyFont="1" applyBorder="1" applyAlignment="1">
      <alignment horizontal="center" vertical="center" wrapText="1"/>
    </xf>
    <xf numFmtId="4" fontId="92" fillId="0" borderId="54" xfId="2" applyNumberFormat="1" applyFont="1" applyBorder="1" applyAlignment="1" applyProtection="1">
      <alignment horizontal="center" vertical="center"/>
      <protection locked="0"/>
    </xf>
    <xf numFmtId="4" fontId="92" fillId="3" borderId="52" xfId="2" applyNumberFormat="1" applyFont="1" applyFill="1" applyBorder="1" applyAlignment="1" applyProtection="1">
      <alignment horizontal="center" vertical="center"/>
      <protection locked="0"/>
    </xf>
    <xf numFmtId="4" fontId="92" fillId="0" borderId="52" xfId="2" applyNumberFormat="1" applyFont="1" applyBorder="1" applyAlignment="1" applyProtection="1">
      <alignment horizontal="center" vertical="center" wrapText="1"/>
      <protection locked="0"/>
    </xf>
    <xf numFmtId="4" fontId="92" fillId="3" borderId="52" xfId="2" applyNumberFormat="1" applyFont="1" applyFill="1" applyBorder="1" applyAlignment="1" applyProtection="1">
      <alignment horizontal="center" vertical="center" wrapText="1"/>
      <protection locked="0"/>
    </xf>
    <xf numFmtId="4" fontId="92" fillId="3" borderId="51" xfId="2" applyNumberFormat="1" applyFont="1" applyFill="1" applyBorder="1" applyAlignment="1" applyProtection="1">
      <alignment horizontal="center" vertical="center" wrapText="1"/>
      <protection locked="0"/>
    </xf>
    <xf numFmtId="4" fontId="94" fillId="0" borderId="53" xfId="2" applyNumberFormat="1" applyFont="1" applyBorder="1" applyAlignment="1">
      <alignment horizontal="center" vertical="center" wrapText="1"/>
    </xf>
    <xf numFmtId="4" fontId="92" fillId="0" borderId="10" xfId="2" applyNumberFormat="1" applyFont="1" applyBorder="1" applyAlignment="1" applyProtection="1">
      <alignment horizontal="center" vertical="center"/>
      <protection locked="0"/>
    </xf>
    <xf numFmtId="4" fontId="92" fillId="0" borderId="14" xfId="2" applyNumberFormat="1" applyFont="1" applyBorder="1" applyAlignment="1" applyProtection="1">
      <alignment horizontal="center" vertical="center"/>
      <protection locked="0"/>
    </xf>
    <xf numFmtId="4" fontId="92" fillId="0" borderId="14" xfId="2" applyNumberFormat="1" applyFont="1" applyBorder="1" applyAlignment="1" applyProtection="1">
      <alignment horizontal="center" vertical="center" wrapText="1"/>
      <protection locked="0"/>
    </xf>
    <xf numFmtId="4" fontId="92" fillId="0" borderId="6" xfId="2" applyNumberFormat="1" applyFont="1" applyBorder="1" applyAlignment="1" applyProtection="1">
      <alignment horizontal="center" vertical="center" wrapText="1"/>
      <protection locked="0"/>
    </xf>
    <xf numFmtId="0" fontId="142" fillId="0" borderId="2" xfId="0" applyFont="1" applyBorder="1" applyAlignment="1">
      <alignment horizontal="left" vertical="center" wrapText="1"/>
    </xf>
    <xf numFmtId="0" fontId="118" fillId="0" borderId="0" xfId="0" applyFont="1" applyBorder="1" applyAlignment="1">
      <alignment horizontal="left" vertical="center"/>
    </xf>
    <xf numFmtId="0" fontId="178" fillId="0" borderId="0" xfId="0" applyFont="1" applyBorder="1" applyAlignment="1">
      <alignment vertical="center" wrapText="1"/>
    </xf>
    <xf numFmtId="2" fontId="177" fillId="0" borderId="0" xfId="0" applyNumberFormat="1" applyFont="1" applyBorder="1" applyAlignment="1">
      <alignment vertical="center" wrapText="1"/>
    </xf>
    <xf numFmtId="2" fontId="177" fillId="0" borderId="0" xfId="0" applyNumberFormat="1" applyFont="1" applyBorder="1" applyAlignment="1">
      <alignment horizontal="left" vertical="center" wrapText="1"/>
    </xf>
    <xf numFmtId="0" fontId="118" fillId="0" borderId="0" xfId="0" applyFont="1" applyBorder="1" applyAlignment="1">
      <alignment vertical="center" wrapText="1"/>
    </xf>
    <xf numFmtId="2" fontId="177" fillId="0" borderId="0" xfId="0" applyNumberFormat="1" applyFont="1" applyAlignment="1">
      <alignment horizontal="left" vertical="center" wrapText="1"/>
    </xf>
    <xf numFmtId="2" fontId="149" fillId="4" borderId="0" xfId="0" applyNumberFormat="1" applyFont="1" applyFill="1" applyAlignment="1">
      <alignment horizontal="left" vertical="center" wrapText="1"/>
    </xf>
    <xf numFmtId="0" fontId="149" fillId="4" borderId="0" xfId="0" applyFont="1" applyFill="1" applyBorder="1" applyAlignment="1">
      <alignment vertical="center" wrapText="1"/>
    </xf>
    <xf numFmtId="0" fontId="149" fillId="4" borderId="0" xfId="0" applyFont="1" applyFill="1" applyAlignment="1">
      <alignment horizontal="left" vertical="center" wrapText="1"/>
    </xf>
    <xf numFmtId="3" fontId="149" fillId="4" borderId="0" xfId="0" applyNumberFormat="1" applyFont="1" applyFill="1" applyAlignment="1">
      <alignment horizontal="left" vertical="center" wrapText="1"/>
    </xf>
    <xf numFmtId="2" fontId="148" fillId="4" borderId="0" xfId="0" applyNumberFormat="1" applyFont="1" applyFill="1" applyAlignment="1">
      <alignment horizontal="left" vertical="center" wrapText="1"/>
    </xf>
    <xf numFmtId="0" fontId="108" fillId="4" borderId="0" xfId="0" applyFont="1" applyFill="1" applyBorder="1" applyAlignment="1">
      <alignment vertical="center" wrapText="1"/>
    </xf>
    <xf numFmtId="0" fontId="179" fillId="0" borderId="0" xfId="2" applyFont="1" applyAlignment="1">
      <alignment vertical="center" wrapText="1"/>
    </xf>
    <xf numFmtId="2" fontId="80" fillId="0" borderId="0" xfId="2" applyNumberFormat="1" applyFont="1" applyAlignment="1">
      <alignment vertical="center" wrapText="1"/>
    </xf>
    <xf numFmtId="2" fontId="180" fillId="0" borderId="0" xfId="2" applyNumberFormat="1" applyFont="1" applyAlignment="1">
      <alignment vertical="center" wrapText="1"/>
    </xf>
    <xf numFmtId="0" fontId="123" fillId="0" borderId="0" xfId="0" applyFont="1" applyAlignment="1">
      <alignment vertical="center" wrapText="1"/>
    </xf>
    <xf numFmtId="0" fontId="113" fillId="0" borderId="0" xfId="0" applyFont="1" applyAlignment="1">
      <alignment vertical="center"/>
    </xf>
    <xf numFmtId="0" fontId="142" fillId="0" borderId="0" xfId="0" applyFont="1" applyBorder="1" applyAlignment="1">
      <alignment horizontal="left" vertical="center" wrapText="1"/>
    </xf>
    <xf numFmtId="0" fontId="111" fillId="0" borderId="0" xfId="0" applyFont="1" applyBorder="1"/>
    <xf numFmtId="3" fontId="142" fillId="0" borderId="0" xfId="2" applyNumberFormat="1" applyFont="1" applyAlignment="1">
      <alignment horizontal="center" vertical="center" wrapText="1"/>
    </xf>
    <xf numFmtId="0" fontId="104" fillId="0" borderId="30" xfId="3" applyFont="1" applyBorder="1" applyAlignment="1">
      <alignment horizontal="center" vertical="center" wrapText="1"/>
    </xf>
    <xf numFmtId="0" fontId="126" fillId="0" borderId="20" xfId="3" applyFont="1" applyBorder="1" applyAlignment="1">
      <alignment horizontal="center" vertical="center" wrapText="1"/>
    </xf>
    <xf numFmtId="0" fontId="126" fillId="0" borderId="34" xfId="3" applyFont="1" applyBorder="1" applyAlignment="1">
      <alignment horizontal="center" vertical="center" wrapText="1"/>
    </xf>
    <xf numFmtId="0" fontId="126" fillId="0" borderId="38" xfId="3" applyFont="1" applyBorder="1" applyAlignment="1">
      <alignment horizontal="center" vertical="center" wrapText="1"/>
    </xf>
    <xf numFmtId="0" fontId="125" fillId="4" borderId="0" xfId="2" applyFont="1" applyFill="1" applyAlignment="1">
      <alignment horizontal="center" vertical="center" wrapText="1"/>
    </xf>
    <xf numFmtId="3" fontId="125" fillId="4" borderId="26" xfId="3" applyNumberFormat="1" applyFont="1" applyFill="1" applyBorder="1" applyAlignment="1">
      <alignment horizontal="center" vertical="center" wrapText="1"/>
    </xf>
    <xf numFmtId="0" fontId="22" fillId="0" borderId="14" xfId="2" applyFont="1" applyBorder="1" applyAlignment="1">
      <alignment vertical="center" wrapText="1"/>
    </xf>
    <xf numFmtId="0" fontId="32" fillId="0" borderId="3" xfId="2" applyFont="1" applyBorder="1" applyAlignment="1">
      <alignment horizontal="center" vertical="center" wrapText="1"/>
    </xf>
    <xf numFmtId="3" fontId="27" fillId="3" borderId="5" xfId="2" applyNumberFormat="1" applyFont="1" applyFill="1" applyBorder="1" applyAlignment="1" applyProtection="1">
      <alignment horizontal="center" vertical="center"/>
      <protection locked="0"/>
    </xf>
    <xf numFmtId="3" fontId="27" fillId="3" borderId="4" xfId="2" applyNumberFormat="1" applyFont="1" applyFill="1" applyBorder="1" applyAlignment="1" applyProtection="1">
      <alignment horizontal="center" vertical="center"/>
      <protection locked="0"/>
    </xf>
    <xf numFmtId="3" fontId="27" fillId="0" borderId="4" xfId="2" applyNumberFormat="1" applyFont="1" applyBorder="1" applyAlignment="1" applyProtection="1">
      <alignment horizontal="center" vertical="center" wrapText="1"/>
      <protection locked="0"/>
    </xf>
    <xf numFmtId="3" fontId="27" fillId="3" borderId="4" xfId="2" applyNumberFormat="1" applyFont="1" applyFill="1" applyBorder="1" applyAlignment="1" applyProtection="1">
      <alignment horizontal="center" vertical="center" wrapText="1"/>
      <protection locked="0"/>
    </xf>
    <xf numFmtId="3" fontId="27" fillId="3" borderId="3" xfId="2" applyNumberFormat="1" applyFont="1" applyFill="1" applyBorder="1" applyAlignment="1" applyProtection="1">
      <alignment horizontal="center" vertical="center" wrapText="1"/>
      <protection locked="0"/>
    </xf>
    <xf numFmtId="3" fontId="22" fillId="0" borderId="2" xfId="2" applyNumberFormat="1" applyFont="1" applyBorder="1" applyAlignment="1">
      <alignment horizontal="center" vertical="center" wrapText="1"/>
    </xf>
    <xf numFmtId="0" fontId="41" fillId="0" borderId="17" xfId="2" applyFont="1" applyBorder="1" applyAlignment="1">
      <alignment horizontal="center" vertical="center" wrapText="1"/>
    </xf>
    <xf numFmtId="0" fontId="6" fillId="0" borderId="0" xfId="16" applyFont="1" applyBorder="1" applyAlignment="1">
      <alignment horizontal="center" vertical="center"/>
    </xf>
    <xf numFmtId="0" fontId="6" fillId="0" borderId="0" xfId="16" applyFont="1" applyBorder="1" applyAlignment="1">
      <alignment horizontal="left" vertical="center"/>
    </xf>
    <xf numFmtId="0" fontId="34" fillId="0" borderId="0" xfId="16" applyFont="1" applyAlignment="1">
      <alignment horizontal="center"/>
    </xf>
    <xf numFmtId="0" fontId="9" fillId="0" borderId="0" xfId="16" applyFont="1" applyAlignment="1">
      <alignment horizontal="left" vertical="center"/>
    </xf>
    <xf numFmtId="0" fontId="7" fillId="0" borderId="0" xfId="16" applyFont="1" applyBorder="1" applyAlignment="1">
      <alignment horizontal="left" vertical="center"/>
    </xf>
    <xf numFmtId="0" fontId="22" fillId="0" borderId="0" xfId="16" applyFont="1" applyAlignment="1">
      <alignment horizontal="center" vertical="center" wrapText="1"/>
    </xf>
    <xf numFmtId="0" fontId="22" fillId="0" borderId="0" xfId="16" applyFont="1" applyBorder="1" applyAlignment="1">
      <alignment vertical="center" wrapText="1"/>
    </xf>
    <xf numFmtId="0" fontId="22" fillId="0" borderId="0" xfId="16" applyFont="1" applyBorder="1" applyAlignment="1">
      <alignment horizontal="center" vertical="center" wrapText="1"/>
    </xf>
    <xf numFmtId="0" fontId="22" fillId="0" borderId="0" xfId="16" applyFont="1" applyAlignment="1">
      <alignment vertical="center" wrapText="1"/>
    </xf>
    <xf numFmtId="0" fontId="32" fillId="0" borderId="0" xfId="16" applyFont="1" applyAlignment="1">
      <alignment horizontal="center" vertical="center" wrapText="1"/>
    </xf>
    <xf numFmtId="0" fontId="32" fillId="0" borderId="0" xfId="16" applyFont="1" applyAlignment="1">
      <alignment vertical="center" wrapText="1"/>
    </xf>
    <xf numFmtId="0" fontId="32" fillId="0" borderId="3" xfId="16" applyFont="1" applyBorder="1" applyAlignment="1">
      <alignment horizontal="center" vertical="center" wrapText="1"/>
    </xf>
    <xf numFmtId="9" fontId="32" fillId="0" borderId="0" xfId="16" applyNumberFormat="1" applyFont="1" applyBorder="1" applyAlignment="1">
      <alignment horizontal="center" vertical="center" wrapText="1"/>
    </xf>
    <xf numFmtId="0" fontId="32" fillId="0" borderId="7" xfId="16" applyFont="1" applyBorder="1" applyAlignment="1">
      <alignment horizontal="center" vertical="center" wrapText="1"/>
    </xf>
    <xf numFmtId="9" fontId="32" fillId="0" borderId="6" xfId="16" applyNumberFormat="1" applyFont="1" applyBorder="1" applyAlignment="1">
      <alignment horizontal="center" vertical="center" wrapText="1"/>
    </xf>
    <xf numFmtId="0" fontId="23" fillId="0" borderId="0" xfId="16" applyFont="1" applyBorder="1" applyAlignment="1">
      <alignment horizontal="center" vertical="center" wrapText="1"/>
    </xf>
    <xf numFmtId="0" fontId="66" fillId="0" borderId="0" xfId="16" applyFont="1" applyBorder="1" applyAlignment="1">
      <alignment horizontal="center" vertical="center" wrapText="1"/>
    </xf>
    <xf numFmtId="0" fontId="23" fillId="0" borderId="0" xfId="16" applyFont="1" applyBorder="1" applyAlignment="1">
      <alignment vertical="center" wrapText="1"/>
    </xf>
    <xf numFmtId="0" fontId="5" fillId="0" borderId="0" xfId="16" applyBorder="1"/>
    <xf numFmtId="0" fontId="27" fillId="0" borderId="0" xfId="16" applyFont="1" applyAlignment="1">
      <alignment horizontal="center" vertical="center" wrapText="1"/>
    </xf>
    <xf numFmtId="0" fontId="28" fillId="0" borderId="5" xfId="16" applyFont="1" applyBorder="1" applyAlignment="1">
      <alignment horizontal="left" vertical="center" wrapText="1"/>
    </xf>
    <xf numFmtId="0" fontId="27" fillId="0" borderId="0" xfId="16" applyFont="1" applyAlignment="1">
      <alignment vertical="center" wrapText="1"/>
    </xf>
    <xf numFmtId="4" fontId="27" fillId="0" borderId="0" xfId="16" applyNumberFormat="1" applyFont="1" applyBorder="1" applyAlignment="1">
      <alignment horizontal="center" vertical="center"/>
    </xf>
    <xf numFmtId="0" fontId="28" fillId="0" borderId="4" xfId="16" applyFont="1" applyBorder="1" applyAlignment="1">
      <alignment horizontal="left" vertical="center" wrapText="1"/>
    </xf>
    <xf numFmtId="4" fontId="27" fillId="0" borderId="0" xfId="16" applyNumberFormat="1" applyFont="1" applyBorder="1" applyAlignment="1">
      <alignment horizontal="center" vertical="center" wrapText="1"/>
    </xf>
    <xf numFmtId="0" fontId="28" fillId="0" borderId="3" xfId="16" applyFont="1" applyBorder="1" applyAlignment="1">
      <alignment horizontal="left" vertical="center" wrapText="1"/>
    </xf>
    <xf numFmtId="0" fontId="58" fillId="0" borderId="0" xfId="16" applyFont="1" applyBorder="1" applyAlignment="1">
      <alignment horizontal="center" vertical="center" wrapText="1"/>
    </xf>
    <xf numFmtId="2" fontId="67" fillId="0" borderId="0" xfId="16" applyNumberFormat="1" applyFont="1" applyBorder="1"/>
    <xf numFmtId="10" fontId="27" fillId="0" borderId="0" xfId="16" applyNumberFormat="1" applyFont="1" applyAlignment="1">
      <alignment vertical="center" wrapText="1"/>
    </xf>
    <xf numFmtId="2" fontId="95" fillId="0" borderId="0" xfId="16" applyNumberFormat="1" applyFont="1" applyBorder="1" applyAlignment="1">
      <alignment horizontal="center" vertical="center" wrapText="1"/>
    </xf>
    <xf numFmtId="2" fontId="68" fillId="0" borderId="0" xfId="16" applyNumberFormat="1" applyFont="1" applyBorder="1" applyAlignment="1">
      <alignment horizontal="center" vertical="center" wrapText="1"/>
    </xf>
    <xf numFmtId="0" fontId="22" fillId="0" borderId="2" xfId="16" applyFont="1" applyBorder="1" applyAlignment="1">
      <alignment horizontal="left" vertical="center" wrapText="1"/>
    </xf>
    <xf numFmtId="3" fontId="22" fillId="0" borderId="2" xfId="16" applyNumberFormat="1" applyFont="1" applyBorder="1" applyAlignment="1">
      <alignment horizontal="center" vertical="center" wrapText="1"/>
    </xf>
    <xf numFmtId="3" fontId="22" fillId="0" borderId="1" xfId="16" applyNumberFormat="1" applyFont="1" applyBorder="1" applyAlignment="1">
      <alignment horizontal="center" vertical="center" wrapText="1"/>
    </xf>
    <xf numFmtId="4" fontId="94" fillId="0" borderId="8" xfId="16" applyNumberFormat="1" applyFont="1" applyBorder="1" applyAlignment="1">
      <alignment horizontal="center" vertical="center" wrapText="1"/>
    </xf>
    <xf numFmtId="3" fontId="22" fillId="0" borderId="1" xfId="16" quotePrefix="1" applyNumberFormat="1" applyFont="1" applyBorder="1" applyAlignment="1">
      <alignment horizontal="center" vertical="center" wrapText="1"/>
    </xf>
    <xf numFmtId="0" fontId="20" fillId="0" borderId="0" xfId="16" applyFont="1" applyBorder="1" applyAlignment="1">
      <alignment vertical="center" wrapText="1"/>
    </xf>
    <xf numFmtId="0" fontId="109" fillId="0" borderId="0" xfId="16" applyFont="1"/>
    <xf numFmtId="2" fontId="39" fillId="0" borderId="0" xfId="16" applyNumberFormat="1" applyFont="1" applyAlignment="1">
      <alignment vertical="center" wrapText="1"/>
    </xf>
    <xf numFmtId="0" fontId="0" fillId="0" borderId="0" xfId="16" applyFont="1"/>
    <xf numFmtId="0" fontId="125" fillId="0" borderId="38" xfId="3" applyFont="1" applyBorder="1" applyAlignment="1">
      <alignment horizontal="center" vertical="center" wrapText="1"/>
    </xf>
    <xf numFmtId="0" fontId="182" fillId="0" borderId="0" xfId="3" applyFont="1"/>
    <xf numFmtId="0" fontId="137" fillId="0" borderId="33" xfId="3" applyFont="1" applyBorder="1" applyAlignment="1">
      <alignment horizontal="center" vertical="center" wrapText="1"/>
    </xf>
    <xf numFmtId="0" fontId="182" fillId="0" borderId="0" xfId="0" applyFont="1"/>
    <xf numFmtId="0" fontId="183" fillId="0" borderId="0" xfId="0" applyFont="1" applyAlignment="1">
      <alignment horizontal="left" vertical="center" wrapText="1"/>
    </xf>
    <xf numFmtId="3" fontId="114" fillId="0" borderId="0" xfId="2" applyNumberFormat="1" applyFont="1" applyAlignment="1" applyProtection="1">
      <alignment horizontal="center" vertical="center" wrapText="1"/>
      <protection locked="0"/>
    </xf>
    <xf numFmtId="4" fontId="109" fillId="0" borderId="0" xfId="2" applyNumberFormat="1" applyFont="1" applyAlignment="1" applyProtection="1">
      <alignment horizontal="center" vertical="center" wrapText="1"/>
      <protection locked="0"/>
    </xf>
    <xf numFmtId="4" fontId="109" fillId="0" borderId="0" xfId="2" applyNumberFormat="1" applyFont="1" applyAlignment="1">
      <alignment horizontal="center" vertical="center" wrapText="1"/>
    </xf>
    <xf numFmtId="3" fontId="114" fillId="0" borderId="0" xfId="2" applyNumberFormat="1" applyFont="1" applyAlignment="1">
      <alignment vertical="center" wrapText="1"/>
    </xf>
    <xf numFmtId="3" fontId="112" fillId="0" borderId="0" xfId="0" applyNumberFormat="1" applyFont="1" applyBorder="1" applyAlignment="1">
      <alignment horizontal="center" vertical="center" wrapText="1"/>
    </xf>
    <xf numFmtId="2" fontId="112" fillId="0" borderId="0" xfId="0" applyNumberFormat="1" applyFont="1" applyBorder="1" applyAlignment="1" applyProtection="1">
      <alignment horizontal="center" vertical="center"/>
      <protection locked="0"/>
    </xf>
    <xf numFmtId="4" fontId="162" fillId="0" borderId="0" xfId="0" applyNumberFormat="1" applyFont="1" applyBorder="1" applyAlignment="1">
      <alignment horizontal="center" vertical="center" wrapText="1"/>
    </xf>
    <xf numFmtId="4" fontId="112" fillId="0" borderId="0" xfId="0" applyNumberFormat="1" applyFont="1" applyBorder="1" applyAlignment="1">
      <alignment horizontal="center" vertical="center" wrapText="1"/>
    </xf>
    <xf numFmtId="3" fontId="112" fillId="0" borderId="0" xfId="0" applyNumberFormat="1" applyFont="1" applyBorder="1" applyAlignment="1">
      <alignment horizontal="center" vertical="center"/>
    </xf>
    <xf numFmtId="10" fontId="112" fillId="0" borderId="0" xfId="0" applyNumberFormat="1" applyFont="1" applyBorder="1" applyAlignment="1">
      <alignment vertical="center" wrapText="1"/>
    </xf>
    <xf numFmtId="0" fontId="141" fillId="0" borderId="0" xfId="16" applyFont="1" applyBorder="1" applyAlignment="1">
      <alignment horizontal="left" vertical="center" indent="1"/>
    </xf>
    <xf numFmtId="0" fontId="108" fillId="0" borderId="0" xfId="16" applyFont="1" applyBorder="1" applyAlignment="1">
      <alignment vertical="center" wrapText="1"/>
    </xf>
    <xf numFmtId="0" fontId="140" fillId="0" borderId="0" xfId="16" applyFont="1" applyBorder="1" applyAlignment="1">
      <alignment vertical="center"/>
    </xf>
    <xf numFmtId="3" fontId="139" fillId="0" borderId="0" xfId="0" applyNumberFormat="1" applyFont="1" applyBorder="1" applyAlignment="1" applyProtection="1">
      <alignment horizontal="center" vertical="center"/>
      <protection locked="0"/>
    </xf>
    <xf numFmtId="0" fontId="113" fillId="0" borderId="0" xfId="18" applyFont="1" applyAlignment="1">
      <alignment horizontal="left" vertical="center" wrapText="1"/>
    </xf>
    <xf numFmtId="0" fontId="52" fillId="0" borderId="16" xfId="2" applyFont="1" applyBorder="1" applyAlignment="1">
      <alignment horizontal="center" vertical="center" wrapText="1"/>
    </xf>
    <xf numFmtId="0" fontId="0" fillId="0" borderId="0" xfId="0" applyAlignment="1">
      <alignment vertical="center" wrapText="1"/>
    </xf>
    <xf numFmtId="0" fontId="52" fillId="0" borderId="9" xfId="2" applyFont="1" applyBorder="1" applyAlignment="1">
      <alignment horizontal="center" vertical="center" wrapText="1"/>
    </xf>
    <xf numFmtId="0" fontId="2" fillId="4" borderId="0" xfId="19" applyFill="1"/>
    <xf numFmtId="0" fontId="2" fillId="0" borderId="0" xfId="19"/>
    <xf numFmtId="14" fontId="2" fillId="0" borderId="0" xfId="19" applyNumberFormat="1"/>
    <xf numFmtId="0" fontId="185" fillId="4" borderId="0" xfId="19" applyFont="1" applyFill="1"/>
    <xf numFmtId="0" fontId="141" fillId="6" borderId="21" xfId="19" applyFont="1" applyFill="1" applyBorder="1" applyAlignment="1">
      <alignment horizontal="center" vertical="center"/>
    </xf>
    <xf numFmtId="14" fontId="126" fillId="6" borderId="36" xfId="19" applyNumberFormat="1" applyFont="1" applyFill="1" applyBorder="1" applyAlignment="1">
      <alignment horizontal="center" vertical="center"/>
    </xf>
    <xf numFmtId="0" fontId="128" fillId="5" borderId="34" xfId="19" applyFont="1" applyFill="1" applyBorder="1"/>
    <xf numFmtId="3" fontId="128" fillId="5" borderId="35" xfId="19" applyNumberFormat="1" applyFont="1" applyFill="1" applyBorder="1"/>
    <xf numFmtId="0" fontId="115" fillId="0" borderId="35" xfId="19" applyFont="1" applyBorder="1"/>
    <xf numFmtId="167" fontId="128" fillId="4" borderId="34" xfId="20" applyNumberFormat="1" applyFont="1" applyFill="1" applyBorder="1"/>
    <xf numFmtId="3" fontId="128" fillId="4" borderId="38" xfId="19" applyNumberFormat="1" applyFont="1" applyFill="1" applyBorder="1"/>
    <xf numFmtId="167" fontId="128" fillId="0" borderId="35" xfId="19" applyNumberFormat="1" applyFont="1" applyBorder="1"/>
    <xf numFmtId="167" fontId="128" fillId="0" borderId="34" xfId="19" applyNumberFormat="1" applyFont="1" applyBorder="1"/>
    <xf numFmtId="3" fontId="128" fillId="5" borderId="38" xfId="19" applyNumberFormat="1" applyFont="1" applyFill="1" applyBorder="1"/>
    <xf numFmtId="0" fontId="128" fillId="4" borderId="18" xfId="19" applyFont="1" applyFill="1" applyBorder="1"/>
    <xf numFmtId="3" fontId="128" fillId="4" borderId="25" xfId="19" applyNumberFormat="1" applyFont="1" applyFill="1" applyBorder="1"/>
    <xf numFmtId="0" fontId="115" fillId="0" borderId="19" xfId="19" applyFont="1" applyBorder="1"/>
    <xf numFmtId="167" fontId="128" fillId="4" borderId="18" xfId="20" applyNumberFormat="1" applyFont="1" applyFill="1" applyBorder="1"/>
    <xf numFmtId="3" fontId="128" fillId="4" borderId="19" xfId="19" applyNumberFormat="1" applyFont="1" applyFill="1" applyBorder="1"/>
    <xf numFmtId="167" fontId="128" fillId="0" borderId="18" xfId="19" applyNumberFormat="1" applyFont="1" applyBorder="1"/>
    <xf numFmtId="0" fontId="115" fillId="4" borderId="26" xfId="19" applyFont="1" applyFill="1" applyBorder="1"/>
    <xf numFmtId="3" fontId="115" fillId="4" borderId="0" xfId="19" applyNumberFormat="1" applyFont="1" applyFill="1"/>
    <xf numFmtId="0" fontId="115" fillId="0" borderId="31" xfId="19" applyFont="1" applyBorder="1"/>
    <xf numFmtId="167" fontId="5" fillId="4" borderId="26" xfId="20" applyNumberFormat="1" applyFont="1" applyFill="1" applyBorder="1"/>
    <xf numFmtId="3" fontId="115" fillId="4" borderId="31" xfId="19" applyNumberFormat="1" applyFont="1" applyFill="1" applyBorder="1"/>
    <xf numFmtId="167" fontId="115" fillId="4" borderId="0" xfId="19" applyNumberFormat="1" applyFont="1" applyFill="1"/>
    <xf numFmtId="167" fontId="115" fillId="4" borderId="26" xfId="19" applyNumberFormat="1" applyFont="1" applyFill="1" applyBorder="1"/>
    <xf numFmtId="0" fontId="128" fillId="4" borderId="55" xfId="19" applyFont="1" applyFill="1" applyBorder="1"/>
    <xf numFmtId="3" fontId="128" fillId="4" borderId="56" xfId="19" applyNumberFormat="1" applyFont="1" applyFill="1" applyBorder="1"/>
    <xf numFmtId="0" fontId="115" fillId="0" borderId="57" xfId="19" applyFont="1" applyBorder="1"/>
    <xf numFmtId="167" fontId="128" fillId="4" borderId="55" xfId="20" applyNumberFormat="1" applyFont="1" applyFill="1" applyBorder="1"/>
    <xf numFmtId="3" fontId="128" fillId="4" borderId="57" xfId="19" applyNumberFormat="1" applyFont="1" applyFill="1" applyBorder="1"/>
    <xf numFmtId="167" fontId="128" fillId="4" borderId="55" xfId="19" applyNumberFormat="1" applyFont="1" applyFill="1" applyBorder="1"/>
    <xf numFmtId="0" fontId="115" fillId="4" borderId="58" xfId="19" applyFont="1" applyFill="1" applyBorder="1"/>
    <xf numFmtId="3" fontId="115" fillId="4" borderId="59" xfId="19" applyNumberFormat="1" applyFont="1" applyFill="1" applyBorder="1"/>
    <xf numFmtId="0" fontId="115" fillId="0" borderId="60" xfId="19" applyFont="1" applyBorder="1"/>
    <xf numFmtId="0" fontId="115" fillId="4" borderId="20" xfId="19" applyFont="1" applyFill="1" applyBorder="1"/>
    <xf numFmtId="3" fontId="115" fillId="4" borderId="39" xfId="19" applyNumberFormat="1" applyFont="1" applyFill="1" applyBorder="1"/>
    <xf numFmtId="0" fontId="115" fillId="0" borderId="21" xfId="19" applyFont="1" applyBorder="1"/>
    <xf numFmtId="167" fontId="128" fillId="4" borderId="18" xfId="19" applyNumberFormat="1" applyFont="1" applyFill="1" applyBorder="1"/>
    <xf numFmtId="167" fontId="5" fillId="4" borderId="20" xfId="20" applyNumberFormat="1" applyFont="1" applyFill="1" applyBorder="1"/>
    <xf numFmtId="3" fontId="115" fillId="4" borderId="21" xfId="19" applyNumberFormat="1" applyFont="1" applyFill="1" applyBorder="1"/>
    <xf numFmtId="167" fontId="115" fillId="4" borderId="39" xfId="19" applyNumberFormat="1" applyFont="1" applyFill="1" applyBorder="1"/>
    <xf numFmtId="167" fontId="115" fillId="4" borderId="20" xfId="19" applyNumberFormat="1" applyFont="1" applyFill="1" applyBorder="1"/>
    <xf numFmtId="0" fontId="128" fillId="4" borderId="18" xfId="19" applyFont="1" applyFill="1" applyBorder="1" applyAlignment="1">
      <alignment wrapText="1"/>
    </xf>
    <xf numFmtId="167" fontId="128" fillId="4" borderId="26" xfId="20" applyNumberFormat="1" applyFont="1" applyFill="1" applyBorder="1"/>
    <xf numFmtId="3" fontId="128" fillId="4" borderId="31" xfId="19" applyNumberFormat="1" applyFont="1" applyFill="1" applyBorder="1"/>
    <xf numFmtId="167" fontId="128" fillId="4" borderId="26" xfId="19" applyNumberFormat="1" applyFont="1" applyFill="1" applyBorder="1"/>
    <xf numFmtId="0" fontId="115" fillId="0" borderId="0" xfId="19" applyFont="1"/>
    <xf numFmtId="0" fontId="115" fillId="4" borderId="0" xfId="19" applyFont="1" applyFill="1"/>
    <xf numFmtId="0" fontId="115" fillId="4" borderId="18" xfId="19" applyFont="1" applyFill="1" applyBorder="1" applyAlignment="1">
      <alignment wrapText="1"/>
    </xf>
    <xf numFmtId="3" fontId="115" fillId="4" borderId="25" xfId="19" applyNumberFormat="1" applyFont="1" applyFill="1" applyBorder="1"/>
    <xf numFmtId="167" fontId="5" fillId="4" borderId="18" xfId="20" applyNumberFormat="1" applyFont="1" applyFill="1" applyBorder="1"/>
    <xf numFmtId="167" fontId="115" fillId="4" borderId="18" xfId="19" applyNumberFormat="1" applyFont="1" applyFill="1" applyBorder="1"/>
    <xf numFmtId="3" fontId="115" fillId="4" borderId="19" xfId="19" applyNumberFormat="1" applyFont="1" applyFill="1" applyBorder="1"/>
    <xf numFmtId="167" fontId="115" fillId="4" borderId="25" xfId="19" applyNumberFormat="1" applyFont="1" applyFill="1" applyBorder="1"/>
    <xf numFmtId="3" fontId="2" fillId="0" borderId="0" xfId="19" applyNumberFormat="1"/>
    <xf numFmtId="0" fontId="176" fillId="4" borderId="26" xfId="19" applyFont="1" applyFill="1" applyBorder="1"/>
    <xf numFmtId="3" fontId="176" fillId="4" borderId="0" xfId="19" applyNumberFormat="1" applyFont="1" applyFill="1"/>
    <xf numFmtId="0" fontId="176" fillId="0" borderId="31" xfId="19" applyFont="1" applyBorder="1"/>
    <xf numFmtId="167" fontId="75" fillId="4" borderId="26" xfId="20" applyNumberFormat="1" applyFont="1" applyFill="1" applyBorder="1"/>
    <xf numFmtId="167" fontId="176" fillId="4" borderId="26" xfId="19" applyNumberFormat="1" applyFont="1" applyFill="1" applyBorder="1"/>
    <xf numFmtId="3" fontId="176" fillId="4" borderId="31" xfId="19" applyNumberFormat="1" applyFont="1" applyFill="1" applyBorder="1"/>
    <xf numFmtId="167" fontId="176" fillId="4" borderId="0" xfId="19" applyNumberFormat="1" applyFont="1" applyFill="1"/>
    <xf numFmtId="167" fontId="0" fillId="0" borderId="0" xfId="20" applyNumberFormat="1" applyFont="1"/>
    <xf numFmtId="0" fontId="128" fillId="4" borderId="34" xfId="19" applyFont="1" applyFill="1" applyBorder="1"/>
    <xf numFmtId="4" fontId="128" fillId="4" borderId="35" xfId="19" applyNumberFormat="1" applyFont="1" applyFill="1" applyBorder="1"/>
    <xf numFmtId="0" fontId="115" fillId="0" borderId="38" xfId="19" applyFont="1" applyBorder="1"/>
    <xf numFmtId="4" fontId="128" fillId="4" borderId="35" xfId="19" applyNumberFormat="1" applyFont="1" applyFill="1" applyBorder="1" applyAlignment="1">
      <alignment horizontal="right"/>
    </xf>
    <xf numFmtId="167" fontId="128" fillId="4" borderId="34" xfId="19" applyNumberFormat="1" applyFont="1" applyFill="1" applyBorder="1" applyAlignment="1">
      <alignment horizontal="right"/>
    </xf>
    <xf numFmtId="4" fontId="128" fillId="4" borderId="38" xfId="19" applyNumberFormat="1" applyFont="1" applyFill="1" applyBorder="1" applyAlignment="1">
      <alignment horizontal="right"/>
    </xf>
    <xf numFmtId="167" fontId="128" fillId="4" borderId="35" xfId="19" applyNumberFormat="1" applyFont="1" applyFill="1" applyBorder="1" applyAlignment="1">
      <alignment horizontal="right"/>
    </xf>
    <xf numFmtId="0" fontId="142" fillId="6" borderId="21" xfId="19" applyFont="1" applyFill="1" applyBorder="1" applyAlignment="1">
      <alignment horizontal="center" vertical="center"/>
    </xf>
    <xf numFmtId="0" fontId="128" fillId="4" borderId="26" xfId="19" applyFont="1" applyFill="1" applyBorder="1"/>
    <xf numFmtId="0" fontId="128" fillId="4" borderId="20" xfId="19" applyFont="1" applyFill="1" applyBorder="1"/>
    <xf numFmtId="0" fontId="52" fillId="0" borderId="61" xfId="2" applyFont="1" applyBorder="1" applyAlignment="1">
      <alignment horizontal="center" vertical="center" wrapText="1"/>
    </xf>
    <xf numFmtId="0" fontId="130" fillId="0" borderId="62" xfId="2" applyFont="1" applyBorder="1" applyAlignment="1">
      <alignment horizontal="center" vertical="center" wrapText="1"/>
    </xf>
    <xf numFmtId="0" fontId="81" fillId="0" borderId="62" xfId="2" applyFont="1" applyBorder="1" applyAlignment="1">
      <alignment vertical="center" wrapText="1"/>
    </xf>
    <xf numFmtId="3" fontId="81" fillId="0" borderId="62" xfId="2" applyNumberFormat="1" applyFont="1" applyBorder="1" applyAlignment="1">
      <alignment vertical="center" wrapText="1"/>
    </xf>
    <xf numFmtId="0" fontId="33" fillId="0" borderId="62" xfId="2" applyFont="1" applyBorder="1" applyAlignment="1">
      <alignment vertical="center" wrapText="1"/>
    </xf>
    <xf numFmtId="0" fontId="33" fillId="0" borderId="63" xfId="2" applyFont="1" applyBorder="1" applyAlignment="1">
      <alignment vertical="center" wrapText="1"/>
    </xf>
    <xf numFmtId="1" fontId="161" fillId="0" borderId="0" xfId="21" applyNumberFormat="1" applyFont="1" applyBorder="1" applyAlignment="1">
      <alignment horizontal="center" vertical="center"/>
    </xf>
    <xf numFmtId="2" fontId="161" fillId="0" borderId="0" xfId="21" applyNumberFormat="1" applyFont="1" applyBorder="1" applyAlignment="1">
      <alignment horizontal="center" vertical="center"/>
    </xf>
    <xf numFmtId="14" fontId="161" fillId="0" borderId="0" xfId="2" applyNumberFormat="1" applyFont="1" applyAlignment="1">
      <alignment horizontal="left" vertical="center" wrapText="1"/>
    </xf>
    <xf numFmtId="2" fontId="88" fillId="0" borderId="0" xfId="21" applyNumberFormat="1" applyFont="1" applyBorder="1" applyAlignment="1">
      <alignment horizontal="center" vertical="center"/>
    </xf>
    <xf numFmtId="1" fontId="112" fillId="0" borderId="0" xfId="2" applyNumberFormat="1" applyFont="1" applyAlignment="1">
      <alignment vertical="center"/>
    </xf>
    <xf numFmtId="1" fontId="108" fillId="0" borderId="0" xfId="2" applyNumberFormat="1" applyFont="1" applyAlignment="1">
      <alignment horizontal="left" vertical="center"/>
    </xf>
    <xf numFmtId="1" fontId="153" fillId="0" borderId="0" xfId="2" applyNumberFormat="1" applyFont="1" applyAlignment="1">
      <alignment vertical="center" wrapText="1"/>
    </xf>
    <xf numFmtId="1" fontId="108" fillId="0" borderId="0" xfId="2" applyNumberFormat="1" applyFont="1" applyAlignment="1">
      <alignment vertical="center" wrapText="1"/>
    </xf>
    <xf numFmtId="0" fontId="52" fillId="0" borderId="17" xfId="2" applyFont="1" applyBorder="1" applyAlignment="1">
      <alignment horizontal="center" vertical="center" wrapText="1"/>
    </xf>
    <xf numFmtId="0" fontId="52" fillId="0" borderId="6" xfId="2" applyFont="1" applyBorder="1" applyAlignment="1">
      <alignment horizontal="center" vertical="center" wrapText="1"/>
    </xf>
    <xf numFmtId="3" fontId="91" fillId="0" borderId="5" xfId="2" applyNumberFormat="1" applyFont="1" applyBorder="1" applyAlignment="1">
      <alignment horizontal="center" vertical="center"/>
    </xf>
    <xf numFmtId="3" fontId="91" fillId="0" borderId="4" xfId="2" applyNumberFormat="1" applyFont="1" applyBorder="1" applyAlignment="1">
      <alignment horizontal="center" vertical="center"/>
    </xf>
    <xf numFmtId="3" fontId="91" fillId="0" borderId="3" xfId="2" applyNumberFormat="1" applyFont="1" applyBorder="1" applyAlignment="1">
      <alignment horizontal="center" vertical="center"/>
    </xf>
    <xf numFmtId="3" fontId="94" fillId="0" borderId="9" xfId="2" applyNumberFormat="1" applyFont="1" applyBorder="1" applyAlignment="1">
      <alignment horizontal="center" vertical="center" wrapText="1"/>
    </xf>
    <xf numFmtId="3" fontId="91" fillId="0" borderId="2" xfId="2" applyNumberFormat="1" applyFont="1" applyBorder="1" applyAlignment="1">
      <alignment horizontal="center" vertical="center"/>
    </xf>
    <xf numFmtId="1" fontId="5" fillId="0" borderId="0" xfId="12" applyNumberFormat="1" applyFont="1" applyBorder="1" applyAlignment="1">
      <alignment horizontal="center" vertical="center"/>
    </xf>
    <xf numFmtId="165" fontId="88" fillId="0" borderId="0" xfId="12" applyNumberFormat="1" applyFont="1" applyBorder="1" applyAlignment="1">
      <alignment horizontal="center" vertical="center"/>
    </xf>
    <xf numFmtId="165" fontId="88" fillId="0" borderId="0" xfId="12" applyNumberFormat="1" applyFont="1" applyBorder="1" applyAlignment="1">
      <alignment horizontal="center" vertical="center" wrapText="1"/>
    </xf>
    <xf numFmtId="0" fontId="10" fillId="0" borderId="0" xfId="0" applyFont="1" applyAlignment="1">
      <alignment horizontal="center" wrapText="1"/>
    </xf>
    <xf numFmtId="0" fontId="52" fillId="0" borderId="16" xfId="16" applyFont="1" applyBorder="1" applyAlignment="1">
      <alignment vertical="center" wrapText="1"/>
    </xf>
    <xf numFmtId="0" fontId="52" fillId="0" borderId="10" xfId="16" applyFont="1" applyBorder="1" applyAlignment="1">
      <alignment vertical="center" wrapText="1"/>
    </xf>
    <xf numFmtId="0" fontId="22" fillId="0" borderId="30" xfId="16" applyFont="1" applyBorder="1" applyAlignment="1">
      <alignment vertical="center" wrapText="1"/>
    </xf>
    <xf numFmtId="9" fontId="32" fillId="0" borderId="17" xfId="16" applyNumberFormat="1" applyFont="1" applyBorder="1" applyAlignment="1">
      <alignment horizontal="center" vertical="center" wrapText="1"/>
    </xf>
    <xf numFmtId="0" fontId="32" fillId="0" borderId="30" xfId="16" applyFont="1" applyBorder="1" applyAlignment="1">
      <alignment vertical="center" wrapText="1"/>
    </xf>
    <xf numFmtId="0" fontId="137" fillId="0" borderId="34" xfId="3" applyFont="1" applyBorder="1" applyAlignment="1">
      <alignment horizontal="center" vertical="center" wrapText="1"/>
    </xf>
    <xf numFmtId="0" fontId="137" fillId="0" borderId="38" xfId="3" applyFont="1" applyBorder="1" applyAlignment="1">
      <alignment horizontal="center" vertical="center" wrapText="1"/>
    </xf>
    <xf numFmtId="0" fontId="137" fillId="0" borderId="20" xfId="3" applyFont="1" applyBorder="1" applyAlignment="1">
      <alignment horizontal="center" vertical="center" wrapText="1"/>
    </xf>
    <xf numFmtId="2" fontId="97" fillId="4" borderId="19" xfId="15" applyNumberFormat="1" applyFont="1" applyFill="1" applyBorder="1" applyAlignment="1" applyProtection="1">
      <alignment horizontal="center" vertical="center"/>
      <protection locked="0"/>
    </xf>
    <xf numFmtId="4" fontId="97" fillId="4" borderId="31" xfId="15" applyNumberFormat="1" applyFont="1" applyFill="1" applyBorder="1" applyAlignment="1" applyProtection="1">
      <alignment horizontal="center" vertical="center"/>
      <protection locked="0"/>
    </xf>
    <xf numFmtId="2" fontId="68" fillId="0" borderId="9" xfId="16" applyNumberFormat="1" applyFont="1" applyBorder="1" applyAlignment="1">
      <alignment horizontal="center" vertical="center" wrapText="1"/>
    </xf>
    <xf numFmtId="2" fontId="95" fillId="0" borderId="9" xfId="16" applyNumberFormat="1" applyFont="1" applyBorder="1" applyAlignment="1">
      <alignment horizontal="center" vertical="center" wrapText="1"/>
    </xf>
    <xf numFmtId="3" fontId="27" fillId="4" borderId="11" xfId="16" applyNumberFormat="1" applyFont="1" applyFill="1" applyBorder="1" applyAlignment="1">
      <alignment horizontal="center" vertical="center"/>
    </xf>
    <xf numFmtId="4" fontId="92" fillId="4" borderId="10" xfId="16" applyNumberFormat="1" applyFont="1" applyFill="1" applyBorder="1" applyAlignment="1">
      <alignment horizontal="center" vertical="center"/>
    </xf>
    <xf numFmtId="3" fontId="27" fillId="4" borderId="15" xfId="16" applyNumberFormat="1" applyFont="1" applyFill="1" applyBorder="1" applyAlignment="1">
      <alignment horizontal="center" vertical="center"/>
    </xf>
    <xf numFmtId="4" fontId="92" fillId="4" borderId="14" xfId="16" applyNumberFormat="1" applyFont="1" applyFill="1" applyBorder="1" applyAlignment="1">
      <alignment horizontal="center" vertical="center"/>
    </xf>
    <xf numFmtId="4" fontId="92" fillId="4" borderId="14" xfId="16" applyNumberFormat="1" applyFont="1" applyFill="1" applyBorder="1" applyAlignment="1">
      <alignment horizontal="center" vertical="center" wrapText="1"/>
    </xf>
    <xf numFmtId="4" fontId="92" fillId="4" borderId="6" xfId="16" applyNumberFormat="1" applyFont="1" applyFill="1" applyBorder="1" applyAlignment="1">
      <alignment horizontal="center" vertical="center" wrapText="1"/>
    </xf>
    <xf numFmtId="3" fontId="27" fillId="4" borderId="15" xfId="16" applyNumberFormat="1" applyFont="1" applyFill="1" applyBorder="1" applyAlignment="1">
      <alignment horizontal="center" vertical="center" wrapText="1"/>
    </xf>
    <xf numFmtId="3" fontId="27" fillId="4" borderId="7" xfId="16" applyNumberFormat="1" applyFont="1" applyFill="1" applyBorder="1" applyAlignment="1">
      <alignment horizontal="center" vertical="center" wrapText="1"/>
    </xf>
    <xf numFmtId="3" fontId="27" fillId="4" borderId="5" xfId="16" applyNumberFormat="1" applyFont="1" applyFill="1" applyBorder="1" applyAlignment="1">
      <alignment horizontal="center" vertical="center"/>
    </xf>
    <xf numFmtId="3" fontId="27" fillId="4" borderId="4" xfId="16" applyNumberFormat="1" applyFont="1" applyFill="1" applyBorder="1" applyAlignment="1">
      <alignment horizontal="center" vertical="center"/>
    </xf>
    <xf numFmtId="3" fontId="27" fillId="4" borderId="4" xfId="16" applyNumberFormat="1" applyFont="1" applyFill="1" applyBorder="1" applyAlignment="1">
      <alignment horizontal="center" vertical="center" wrapText="1"/>
    </xf>
    <xf numFmtId="3" fontId="27" fillId="4" borderId="3" xfId="16" applyNumberFormat="1" applyFont="1" applyFill="1" applyBorder="1" applyAlignment="1">
      <alignment horizontal="center" vertical="center" wrapText="1"/>
    </xf>
    <xf numFmtId="3" fontId="92" fillId="0" borderId="10" xfId="0" applyNumberFormat="1" applyFont="1" applyBorder="1" applyAlignment="1">
      <alignment horizontal="center" vertical="center"/>
    </xf>
    <xf numFmtId="3" fontId="92" fillId="0" borderId="14" xfId="0" applyNumberFormat="1" applyFont="1" applyBorder="1" applyAlignment="1">
      <alignment horizontal="center" vertical="center"/>
    </xf>
    <xf numFmtId="3" fontId="92" fillId="0" borderId="14" xfId="0" applyNumberFormat="1" applyFont="1" applyBorder="1" applyAlignment="1">
      <alignment horizontal="center" vertical="center" wrapText="1"/>
    </xf>
    <xf numFmtId="3" fontId="92" fillId="0" borderId="14" xfId="2" applyNumberFormat="1" applyFont="1" applyBorder="1" applyAlignment="1">
      <alignment horizontal="center" vertical="center" wrapText="1"/>
    </xf>
    <xf numFmtId="3" fontId="92" fillId="0" borderId="6" xfId="2" applyNumberFormat="1" applyFont="1" applyBorder="1" applyAlignment="1">
      <alignment horizontal="center" vertical="center" wrapText="1"/>
    </xf>
    <xf numFmtId="3" fontId="75" fillId="0" borderId="16" xfId="2" applyNumberFormat="1" applyFont="1" applyBorder="1" applyAlignment="1">
      <alignment horizontal="center" vertical="center" wrapText="1"/>
    </xf>
    <xf numFmtId="3" fontId="75" fillId="0" borderId="10" xfId="2" applyNumberFormat="1" applyFont="1" applyBorder="1" applyAlignment="1">
      <alignment horizontal="center" vertical="center" wrapText="1"/>
    </xf>
    <xf numFmtId="3" fontId="75" fillId="0" borderId="0" xfId="2" applyNumberFormat="1" applyFont="1" applyAlignment="1">
      <alignment horizontal="center" vertical="center" wrapText="1"/>
    </xf>
    <xf numFmtId="3" fontId="75" fillId="0" borderId="14" xfId="2" applyNumberFormat="1" applyFont="1" applyBorder="1" applyAlignment="1">
      <alignment horizontal="center" vertical="center" wrapText="1"/>
    </xf>
    <xf numFmtId="3" fontId="75" fillId="0" borderId="17" xfId="2" applyNumberFormat="1" applyFont="1" applyBorder="1" applyAlignment="1">
      <alignment horizontal="center" vertical="center" wrapText="1"/>
    </xf>
    <xf numFmtId="3" fontId="75" fillId="0" borderId="6" xfId="2" applyNumberFormat="1" applyFont="1" applyBorder="1" applyAlignment="1">
      <alignment horizontal="center" vertical="center" wrapText="1"/>
    </xf>
    <xf numFmtId="0" fontId="79" fillId="0" borderId="0" xfId="0" applyFont="1" applyAlignment="1">
      <alignment vertical="center" wrapText="1"/>
    </xf>
    <xf numFmtId="2" fontId="149" fillId="0" borderId="0" xfId="0" applyNumberFormat="1" applyFont="1" applyAlignment="1">
      <alignment vertical="center" wrapText="1"/>
    </xf>
    <xf numFmtId="0" fontId="108" fillId="0" borderId="0" xfId="0" applyFont="1" applyAlignment="1">
      <alignment vertical="center" wrapText="1"/>
    </xf>
    <xf numFmtId="0" fontId="134" fillId="0" borderId="0" xfId="0" applyFont="1" applyAlignment="1">
      <alignment vertical="center" wrapText="1"/>
    </xf>
    <xf numFmtId="0" fontId="149" fillId="0" borderId="0" xfId="0" applyFont="1" applyAlignment="1">
      <alignment vertical="center" wrapText="1"/>
    </xf>
    <xf numFmtId="2" fontId="148" fillId="0" borderId="0" xfId="2" applyNumberFormat="1" applyFont="1" applyAlignment="1">
      <alignment horizontal="left" vertical="center" wrapText="1"/>
    </xf>
    <xf numFmtId="49" fontId="149" fillId="0" borderId="0" xfId="2" applyNumberFormat="1" applyFont="1" applyAlignment="1">
      <alignment horizontal="left" vertical="center" wrapText="1"/>
    </xf>
    <xf numFmtId="3" fontId="27" fillId="0" borderId="0" xfId="16" applyNumberFormat="1" applyFont="1" applyAlignment="1">
      <alignment vertical="center" wrapText="1"/>
    </xf>
    <xf numFmtId="2" fontId="155" fillId="0" borderId="0" xfId="2" applyNumberFormat="1" applyFont="1" applyAlignment="1">
      <alignment vertical="center" wrapText="1"/>
    </xf>
    <xf numFmtId="3" fontId="124" fillId="4" borderId="33" xfId="16" applyNumberFormat="1" applyFont="1" applyFill="1" applyBorder="1" applyAlignment="1">
      <alignment horizontal="center" vertical="center" wrapText="1"/>
    </xf>
    <xf numFmtId="2" fontId="80" fillId="0" borderId="0" xfId="2" applyNumberFormat="1" applyFont="1" applyAlignment="1">
      <alignment horizontal="left" vertical="center" wrapText="1"/>
    </xf>
    <xf numFmtId="49" fontId="174" fillId="0" borderId="0" xfId="2" applyNumberFormat="1" applyFont="1" applyAlignment="1">
      <alignment horizontal="left" vertical="center" wrapText="1"/>
    </xf>
    <xf numFmtId="2" fontId="148" fillId="0" borderId="0" xfId="0" applyNumberFormat="1" applyFont="1" applyAlignment="1">
      <alignment vertical="center" wrapText="1"/>
    </xf>
    <xf numFmtId="3" fontId="112" fillId="0" borderId="0" xfId="0" applyNumberFormat="1" applyFont="1"/>
    <xf numFmtId="0" fontId="112" fillId="0" borderId="0" xfId="2" applyFont="1"/>
    <xf numFmtId="3" fontId="112" fillId="0" borderId="0" xfId="2" applyNumberFormat="1" applyFont="1"/>
    <xf numFmtId="0" fontId="108" fillId="0" borderId="0" xfId="16" applyFont="1" applyAlignment="1">
      <alignment vertical="center" wrapText="1"/>
    </xf>
    <xf numFmtId="3" fontId="128" fillId="4" borderId="0" xfId="19" applyNumberFormat="1" applyFont="1" applyFill="1"/>
    <xf numFmtId="0" fontId="5" fillId="0" borderId="0" xfId="2" applyFont="1"/>
    <xf numFmtId="0" fontId="174" fillId="0" borderId="0" xfId="16" applyFont="1" applyAlignment="1">
      <alignment vertical="center" wrapText="1"/>
    </xf>
    <xf numFmtId="0" fontId="79" fillId="0" borderId="0" xfId="16" applyFont="1" applyAlignment="1">
      <alignment vertical="center" wrapText="1"/>
    </xf>
    <xf numFmtId="3" fontId="166" fillId="0" borderId="0" xfId="16" applyNumberFormat="1" applyFont="1" applyBorder="1" applyAlignment="1">
      <alignment vertical="center"/>
    </xf>
    <xf numFmtId="0" fontId="149" fillId="0" borderId="0" xfId="16" applyFont="1" applyAlignment="1">
      <alignment vertical="center" wrapText="1"/>
    </xf>
    <xf numFmtId="0" fontId="8" fillId="0" borderId="0" xfId="0" applyFont="1" applyAlignment="1">
      <alignment horizontal="center" wrapText="1"/>
    </xf>
    <xf numFmtId="0" fontId="11" fillId="0" borderId="0" xfId="0" applyFont="1" applyAlignment="1">
      <alignment horizontal="center" vertical="center" wrapText="1"/>
    </xf>
    <xf numFmtId="0" fontId="13" fillId="0" borderId="0" xfId="0" applyFont="1" applyAlignment="1">
      <alignment horizontal="center"/>
    </xf>
    <xf numFmtId="0" fontId="11" fillId="0" borderId="0" xfId="0" applyFont="1" applyAlignment="1" applyProtection="1">
      <alignment horizontal="center" vertical="center" wrapText="1"/>
      <protection locked="0"/>
    </xf>
    <xf numFmtId="0" fontId="10" fillId="0" borderId="0" xfId="0" applyFont="1" applyAlignment="1">
      <alignment horizontal="center" wrapText="1"/>
    </xf>
    <xf numFmtId="0" fontId="183" fillId="0" borderId="0" xfId="0" applyFont="1" applyAlignment="1">
      <alignment horizontal="left" vertical="center" wrapText="1"/>
    </xf>
    <xf numFmtId="0" fontId="113" fillId="0" borderId="0" xfId="18" applyFont="1" applyAlignment="1">
      <alignment horizontal="left" vertical="center" wrapText="1"/>
    </xf>
    <xf numFmtId="0" fontId="184" fillId="0" borderId="0" xfId="18" applyFont="1" applyAlignment="1">
      <alignment horizontal="left" vertical="center" wrapText="1"/>
    </xf>
    <xf numFmtId="0" fontId="17" fillId="0" borderId="0" xfId="0" applyFont="1" applyAlignment="1">
      <alignment horizontal="center" vertical="center" wrapText="1"/>
    </xf>
    <xf numFmtId="0" fontId="17" fillId="4" borderId="0" xfId="0" applyFont="1" applyFill="1" applyAlignment="1">
      <alignment horizontal="left" vertical="center" wrapText="1"/>
    </xf>
    <xf numFmtId="0" fontId="0" fillId="4" borderId="0" xfId="0" applyFill="1" applyAlignment="1">
      <alignment horizontal="left" vertical="center" wrapText="1"/>
    </xf>
    <xf numFmtId="14" fontId="17" fillId="4" borderId="0" xfId="0" applyNumberFormat="1" applyFont="1" applyFill="1" applyAlignment="1">
      <alignment horizontal="justify" vertical="center" wrapText="1"/>
    </xf>
    <xf numFmtId="0" fontId="0" fillId="4" borderId="0" xfId="0" applyFill="1" applyAlignment="1">
      <alignment horizontal="justify" vertical="center" wrapText="1"/>
    </xf>
    <xf numFmtId="14" fontId="126" fillId="6" borderId="36" xfId="19" applyNumberFormat="1" applyFont="1" applyFill="1" applyBorder="1" applyAlignment="1">
      <alignment horizontal="center" vertical="center"/>
    </xf>
    <xf numFmtId="14" fontId="126" fillId="6" borderId="32" xfId="19" applyNumberFormat="1" applyFont="1" applyFill="1" applyBorder="1" applyAlignment="1">
      <alignment horizontal="center" vertical="center"/>
    </xf>
    <xf numFmtId="0" fontId="122" fillId="4" borderId="32" xfId="19" applyFont="1" applyFill="1" applyBorder="1" applyAlignment="1">
      <alignment horizontal="center" vertical="center"/>
    </xf>
    <xf numFmtId="14" fontId="126" fillId="6" borderId="32" xfId="19" applyNumberFormat="1" applyFont="1" applyFill="1" applyBorder="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center" vertical="center" wrapText="1"/>
    </xf>
    <xf numFmtId="14" fontId="126" fillId="6" borderId="18" xfId="19" applyNumberFormat="1" applyFont="1" applyFill="1" applyBorder="1" applyAlignment="1">
      <alignment horizontal="center" vertical="center"/>
    </xf>
    <xf numFmtId="14" fontId="126" fillId="6" borderId="25" xfId="19" applyNumberFormat="1" applyFont="1" applyFill="1" applyBorder="1" applyAlignment="1">
      <alignment horizontal="center" vertical="center"/>
    </xf>
    <xf numFmtId="14" fontId="126" fillId="6" borderId="19" xfId="19" applyNumberFormat="1" applyFont="1" applyFill="1" applyBorder="1" applyAlignment="1">
      <alignment horizontal="center" vertical="center"/>
    </xf>
    <xf numFmtId="14" fontId="126" fillId="6" borderId="20" xfId="19" applyNumberFormat="1" applyFont="1" applyFill="1" applyBorder="1" applyAlignment="1">
      <alignment horizontal="center" vertical="center"/>
    </xf>
    <xf numFmtId="14" fontId="126" fillId="6" borderId="39" xfId="19" applyNumberFormat="1" applyFont="1" applyFill="1" applyBorder="1" applyAlignment="1">
      <alignment horizontal="center" vertical="center"/>
    </xf>
    <xf numFmtId="14" fontId="126" fillId="6" borderId="21" xfId="19" applyNumberFormat="1" applyFont="1" applyFill="1" applyBorder="1" applyAlignment="1">
      <alignment horizontal="center" vertical="center"/>
    </xf>
    <xf numFmtId="14" fontId="126" fillId="6" borderId="34" xfId="19" applyNumberFormat="1" applyFont="1" applyFill="1" applyBorder="1" applyAlignment="1">
      <alignment horizontal="center" vertical="center"/>
    </xf>
    <xf numFmtId="14" fontId="126" fillId="6" borderId="35" xfId="19" applyNumberFormat="1" applyFont="1" applyFill="1" applyBorder="1" applyAlignment="1">
      <alignment horizontal="center" vertical="center"/>
    </xf>
    <xf numFmtId="14" fontId="126" fillId="6" borderId="38" xfId="19" applyNumberFormat="1" applyFont="1" applyFill="1" applyBorder="1" applyAlignment="1">
      <alignment horizontal="center" vertical="center"/>
    </xf>
    <xf numFmtId="14" fontId="126" fillId="6" borderId="34" xfId="19" applyNumberFormat="1" applyFont="1" applyFill="1" applyBorder="1" applyAlignment="1">
      <alignment horizontal="center" vertical="center" wrapText="1"/>
    </xf>
    <xf numFmtId="14" fontId="126" fillId="6" borderId="38" xfId="19" applyNumberFormat="1" applyFont="1" applyFill="1" applyBorder="1" applyAlignment="1">
      <alignment horizontal="center" vertical="center" wrapText="1"/>
    </xf>
    <xf numFmtId="0" fontId="34" fillId="0" borderId="0" xfId="2" applyFont="1" applyAlignment="1">
      <alignment horizontal="center"/>
    </xf>
    <xf numFmtId="0" fontId="16" fillId="0" borderId="0" xfId="2" applyFont="1" applyAlignment="1">
      <alignment horizontal="center" vertical="center"/>
    </xf>
    <xf numFmtId="0" fontId="7" fillId="2" borderId="0" xfId="5" applyFont="1" applyFill="1" applyAlignment="1">
      <alignment horizontal="center" vertical="center"/>
    </xf>
    <xf numFmtId="0" fontId="22" fillId="0" borderId="5" xfId="2" applyFont="1" applyBorder="1" applyAlignment="1">
      <alignment horizontal="center" vertical="center" wrapText="1"/>
    </xf>
    <xf numFmtId="0" fontId="22" fillId="0" borderId="4" xfId="2" applyFont="1" applyBorder="1" applyAlignment="1">
      <alignment horizontal="center" vertical="center" wrapText="1"/>
    </xf>
    <xf numFmtId="0" fontId="22" fillId="0" borderId="3" xfId="2" applyFont="1" applyBorder="1" applyAlignment="1">
      <alignment horizontal="center" vertical="center" wrapText="1"/>
    </xf>
    <xf numFmtId="0" fontId="22" fillId="0" borderId="11" xfId="2" applyFont="1" applyBorder="1" applyAlignment="1">
      <alignment horizontal="center" vertical="center" wrapText="1"/>
    </xf>
    <xf numFmtId="0" fontId="22" fillId="0" borderId="16" xfId="2" applyFont="1" applyBorder="1" applyAlignment="1">
      <alignment horizontal="center" vertical="center" wrapText="1"/>
    </xf>
    <xf numFmtId="0" fontId="22" fillId="0" borderId="15" xfId="2" applyFont="1" applyBorder="1" applyAlignment="1">
      <alignment horizontal="center" vertical="center" wrapText="1"/>
    </xf>
    <xf numFmtId="0" fontId="22" fillId="0" borderId="0" xfId="2" applyFont="1" applyAlignment="1">
      <alignment horizontal="center" vertical="center" wrapText="1"/>
    </xf>
    <xf numFmtId="0" fontId="52" fillId="0" borderId="16" xfId="2" applyFont="1" applyBorder="1" applyAlignment="1">
      <alignment horizontal="center" vertical="center" wrapText="1"/>
    </xf>
    <xf numFmtId="0" fontId="52" fillId="0" borderId="10" xfId="2" applyFont="1" applyBorder="1" applyAlignment="1">
      <alignment horizontal="center" vertical="center" wrapText="1"/>
    </xf>
    <xf numFmtId="0" fontId="52" fillId="0" borderId="11" xfId="2" applyFont="1" applyBorder="1" applyAlignment="1">
      <alignment horizontal="center" vertical="center" wrapText="1"/>
    </xf>
    <xf numFmtId="0" fontId="32" fillId="0" borderId="45" xfId="2" applyFont="1" applyBorder="1" applyAlignment="1">
      <alignment horizontal="center" vertical="center" wrapText="1"/>
    </xf>
    <xf numFmtId="0" fontId="32" fillId="0" borderId="44" xfId="2" applyFont="1" applyBorder="1" applyAlignment="1">
      <alignment horizontal="center" vertical="center" wrapText="1"/>
    </xf>
    <xf numFmtId="0" fontId="49" fillId="0" borderId="48" xfId="2" applyFont="1" applyBorder="1" applyAlignment="1">
      <alignment horizontal="center" vertical="center" wrapText="1"/>
    </xf>
    <xf numFmtId="0" fontId="49" fillId="0" borderId="49" xfId="2" applyFont="1" applyBorder="1" applyAlignment="1">
      <alignment horizontal="center" vertical="center" wrapText="1"/>
    </xf>
    <xf numFmtId="0" fontId="49" fillId="0" borderId="50" xfId="2" applyFont="1" applyBorder="1" applyAlignment="1">
      <alignment horizontal="center" vertical="center" wrapText="1"/>
    </xf>
    <xf numFmtId="0" fontId="32" fillId="0" borderId="15" xfId="2" applyFont="1" applyBorder="1" applyAlignment="1">
      <alignment horizontal="center" vertical="center" wrapText="1"/>
    </xf>
    <xf numFmtId="0" fontId="32" fillId="0" borderId="7" xfId="2" applyFont="1" applyBorder="1" applyAlignment="1">
      <alignment horizontal="center" vertical="center" wrapText="1"/>
    </xf>
    <xf numFmtId="0" fontId="32" fillId="0" borderId="41" xfId="2" applyFont="1" applyBorder="1" applyAlignment="1">
      <alignment horizontal="center" vertical="center" wrapText="1"/>
    </xf>
    <xf numFmtId="0" fontId="32" fillId="0" borderId="40" xfId="2" applyFont="1" applyBorder="1" applyAlignment="1">
      <alignment horizontal="center" vertical="center" wrapText="1"/>
    </xf>
    <xf numFmtId="49" fontId="174" fillId="0" borderId="0" xfId="2" applyNumberFormat="1" applyFont="1" applyAlignment="1">
      <alignment horizontal="left" vertical="center" wrapText="1"/>
    </xf>
    <xf numFmtId="2" fontId="80" fillId="0" borderId="0" xfId="2" applyNumberFormat="1" applyFont="1" applyAlignment="1">
      <alignment horizontal="left" vertical="center" wrapText="1"/>
    </xf>
    <xf numFmtId="49" fontId="21" fillId="0" borderId="0" xfId="0" applyNumberFormat="1" applyFont="1" applyAlignment="1">
      <alignment horizontal="left" vertical="center" wrapText="1"/>
    </xf>
    <xf numFmtId="0" fontId="34" fillId="0" borderId="0" xfId="0" applyFont="1" applyAlignment="1">
      <alignment horizontal="center"/>
    </xf>
    <xf numFmtId="0" fontId="22"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3" xfId="0" applyFont="1" applyBorder="1" applyAlignment="1">
      <alignment horizontal="center" vertical="center" wrapText="1"/>
    </xf>
    <xf numFmtId="0" fontId="7" fillId="0" borderId="0" xfId="0" applyFont="1" applyAlignment="1" applyProtection="1">
      <alignment horizontal="center" vertical="center" wrapText="1"/>
      <protection locked="0"/>
    </xf>
    <xf numFmtId="49" fontId="21" fillId="0" borderId="0" xfId="2" applyNumberFormat="1" applyFont="1" applyAlignment="1">
      <alignment horizontal="left" vertical="center" wrapText="1"/>
    </xf>
    <xf numFmtId="2" fontId="31" fillId="0" borderId="0" xfId="2" applyNumberFormat="1" applyFont="1" applyAlignment="1">
      <alignment horizontal="left" vertical="center" wrapText="1"/>
    </xf>
    <xf numFmtId="49" fontId="149" fillId="0" borderId="0" xfId="2" applyNumberFormat="1" applyFont="1" applyAlignment="1">
      <alignment horizontal="left" vertical="center" wrapText="1"/>
    </xf>
    <xf numFmtId="2" fontId="148" fillId="0" borderId="0" xfId="2" applyNumberFormat="1" applyFont="1" applyAlignment="1">
      <alignment horizontal="left" vertical="center" wrapText="1"/>
    </xf>
    <xf numFmtId="49" fontId="149" fillId="0" borderId="0" xfId="0" applyNumberFormat="1" applyFont="1" applyAlignment="1">
      <alignment horizontal="left" vertical="center" wrapText="1"/>
    </xf>
    <xf numFmtId="0" fontId="32" fillId="0" borderId="52" xfId="2" applyFont="1" applyBorder="1" applyAlignment="1">
      <alignment horizontal="center" vertical="center" wrapText="1"/>
    </xf>
    <xf numFmtId="0" fontId="32" fillId="0" borderId="51" xfId="2" applyFont="1" applyBorder="1" applyAlignment="1">
      <alignment horizontal="center" vertical="center" wrapText="1"/>
    </xf>
    <xf numFmtId="0" fontId="21" fillId="0" borderId="0" xfId="0" applyFont="1" applyAlignment="1">
      <alignment horizontal="left" vertical="center" wrapText="1"/>
    </xf>
    <xf numFmtId="0" fontId="32" fillId="0" borderId="14" xfId="2" applyFont="1" applyBorder="1" applyAlignment="1">
      <alignment horizontal="center" vertical="center" wrapText="1"/>
    </xf>
    <xf numFmtId="0" fontId="32" fillId="0" borderId="6" xfId="2" applyFont="1" applyBorder="1" applyAlignment="1">
      <alignment horizontal="center" vertical="center" wrapText="1"/>
    </xf>
    <xf numFmtId="0" fontId="52" fillId="0" borderId="15" xfId="2" applyFont="1" applyBorder="1" applyAlignment="1">
      <alignment horizontal="center" vertical="center" wrapText="1"/>
    </xf>
    <xf numFmtId="0" fontId="52" fillId="0" borderId="14" xfId="2" applyFont="1" applyBorder="1" applyAlignment="1">
      <alignment horizontal="center" vertical="center" wrapText="1"/>
    </xf>
    <xf numFmtId="0" fontId="52" fillId="0" borderId="0" xfId="2" applyFont="1" applyAlignment="1">
      <alignment horizontal="center" vertical="center" wrapText="1"/>
    </xf>
    <xf numFmtId="0" fontId="142" fillId="0" borderId="0" xfId="2" applyFont="1" applyAlignment="1">
      <alignment horizontal="center" vertical="center" wrapText="1"/>
    </xf>
    <xf numFmtId="0" fontId="141" fillId="0" borderId="0" xfId="2" applyFont="1" applyAlignment="1">
      <alignment horizontal="center" vertical="center" wrapText="1"/>
    </xf>
    <xf numFmtId="49" fontId="174" fillId="0" borderId="0" xfId="0" applyNumberFormat="1" applyFont="1" applyBorder="1" applyAlignment="1">
      <alignment horizontal="left" vertical="center" wrapText="1"/>
    </xf>
    <xf numFmtId="0" fontId="182" fillId="0" borderId="0" xfId="2" applyFont="1" applyAlignment="1">
      <alignment horizontal="left" vertical="center" wrapText="1"/>
    </xf>
    <xf numFmtId="0" fontId="16" fillId="0" borderId="0" xfId="2" applyFont="1" applyAlignment="1">
      <alignment horizontal="center" vertical="center" wrapText="1"/>
    </xf>
    <xf numFmtId="0" fontId="52" fillId="0" borderId="5" xfId="2" applyFont="1" applyBorder="1" applyAlignment="1">
      <alignment horizontal="center" vertical="center" wrapText="1"/>
    </xf>
    <xf numFmtId="0" fontId="52" fillId="0" borderId="4" xfId="2" applyFont="1" applyBorder="1" applyAlignment="1">
      <alignment horizontal="center" vertical="center" wrapText="1"/>
    </xf>
    <xf numFmtId="0" fontId="186" fillId="0" borderId="64" xfId="2" applyFont="1" applyBorder="1" applyAlignment="1">
      <alignment horizontal="center" vertical="center" wrapText="1"/>
    </xf>
    <xf numFmtId="0" fontId="186" fillId="0" borderId="65" xfId="2" applyFont="1" applyBorder="1" applyAlignment="1">
      <alignment horizontal="center" vertical="center" wrapText="1"/>
    </xf>
    <xf numFmtId="0" fontId="186" fillId="0" borderId="66" xfId="2" applyFont="1" applyBorder="1" applyAlignment="1">
      <alignment horizontal="center" vertical="center" wrapText="1"/>
    </xf>
    <xf numFmtId="0" fontId="31" fillId="0" borderId="0" xfId="0" applyFont="1" applyBorder="1" applyAlignment="1">
      <alignment horizontal="left" vertical="center" wrapText="1"/>
    </xf>
    <xf numFmtId="0" fontId="21" fillId="0" borderId="0" xfId="0" applyFont="1" applyBorder="1" applyAlignment="1">
      <alignment horizontal="left" vertical="center" wrapText="1"/>
    </xf>
    <xf numFmtId="0" fontId="32" fillId="0" borderId="11" xfId="0" applyFont="1" applyBorder="1" applyAlignment="1">
      <alignment horizontal="center" vertical="center" wrapText="1"/>
    </xf>
    <xf numFmtId="0" fontId="32" fillId="0" borderId="10" xfId="0" applyFont="1" applyBorder="1" applyAlignment="1">
      <alignment horizontal="center" vertical="center" wrapText="1"/>
    </xf>
    <xf numFmtId="2" fontId="38" fillId="0" borderId="0" xfId="0" applyNumberFormat="1" applyFont="1" applyAlignment="1">
      <alignment horizontal="left" vertical="center" wrapText="1"/>
    </xf>
    <xf numFmtId="0" fontId="52" fillId="0" borderId="5"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1"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11" xfId="0" applyFont="1" applyBorder="1" applyAlignment="1">
      <alignment horizontal="center" vertical="center" wrapText="1"/>
    </xf>
    <xf numFmtId="0" fontId="52" fillId="0" borderId="10" xfId="0" applyFont="1" applyBorder="1" applyAlignment="1">
      <alignment horizontal="center" vertical="center" wrapText="1"/>
    </xf>
    <xf numFmtId="0" fontId="52" fillId="0" borderId="15" xfId="0" applyFont="1" applyBorder="1" applyAlignment="1">
      <alignment horizontal="center" vertical="center" wrapText="1"/>
    </xf>
    <xf numFmtId="0" fontId="52" fillId="0" borderId="14" xfId="0" applyFont="1" applyBorder="1" applyAlignment="1">
      <alignment horizontal="center" vertical="center" wrapText="1"/>
    </xf>
    <xf numFmtId="0" fontId="6" fillId="0" borderId="0" xfId="0" applyFont="1" applyBorder="1" applyAlignment="1">
      <alignment horizontal="center" vertical="center"/>
    </xf>
    <xf numFmtId="0" fontId="65" fillId="0" borderId="5" xfId="0" applyFont="1" applyBorder="1" applyAlignment="1">
      <alignment horizontal="center" vertical="center" wrapText="1"/>
    </xf>
    <xf numFmtId="0" fontId="65" fillId="0" borderId="3" xfId="0" applyFont="1" applyBorder="1" applyAlignment="1">
      <alignment horizontal="center" vertical="center" wrapText="1"/>
    </xf>
    <xf numFmtId="0" fontId="151" fillId="0" borderId="0" xfId="0" applyFont="1" applyBorder="1" applyAlignment="1">
      <alignment horizontal="center" vertical="center"/>
    </xf>
    <xf numFmtId="0" fontId="131" fillId="0" borderId="0" xfId="0" applyFont="1" applyBorder="1" applyAlignment="1">
      <alignment horizontal="center" vertical="center" wrapText="1"/>
    </xf>
    <xf numFmtId="0" fontId="152" fillId="0" borderId="0" xfId="0" applyFont="1" applyBorder="1" applyAlignment="1">
      <alignment horizontal="center" vertical="center" wrapText="1"/>
    </xf>
    <xf numFmtId="0" fontId="21" fillId="0" borderId="0" xfId="2" applyFont="1" applyAlignment="1">
      <alignment horizontal="left" vertical="center" wrapText="1"/>
    </xf>
    <xf numFmtId="0" fontId="103" fillId="0" borderId="3" xfId="2" applyBorder="1" applyAlignment="1">
      <alignment horizontal="center" vertical="center" wrapText="1"/>
    </xf>
    <xf numFmtId="0" fontId="72" fillId="0" borderId="0" xfId="2" applyFont="1" applyAlignment="1">
      <alignment horizontal="center" vertical="center" wrapText="1"/>
    </xf>
    <xf numFmtId="0" fontId="52" fillId="0" borderId="9" xfId="2" applyFont="1" applyBorder="1" applyAlignment="1">
      <alignment horizontal="center" vertical="center" wrapText="1"/>
    </xf>
    <xf numFmtId="0" fontId="52" fillId="0" borderId="8" xfId="2" applyFont="1" applyBorder="1" applyAlignment="1">
      <alignment horizontal="center" vertical="center" wrapText="1"/>
    </xf>
    <xf numFmtId="0" fontId="130" fillId="0" borderId="0" xfId="2" applyFont="1" applyAlignment="1">
      <alignment horizontal="center" vertical="center" wrapText="1"/>
    </xf>
    <xf numFmtId="0" fontId="64" fillId="0" borderId="0" xfId="2" applyFont="1" applyAlignment="1">
      <alignment horizontal="center" vertical="center" wrapText="1"/>
    </xf>
    <xf numFmtId="0" fontId="55" fillId="0" borderId="5"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3" xfId="0" applyFont="1" applyBorder="1" applyAlignment="1">
      <alignment horizontal="center" vertical="center" wrapText="1"/>
    </xf>
    <xf numFmtId="0" fontId="141" fillId="0" borderId="0" xfId="0" applyFont="1" applyBorder="1" applyAlignment="1">
      <alignment horizontal="center" vertical="center" wrapText="1"/>
    </xf>
    <xf numFmtId="0" fontId="150" fillId="0" borderId="0" xfId="0" applyFont="1" applyBorder="1" applyAlignment="1">
      <alignment horizontal="center" vertical="center" wrapText="1"/>
    </xf>
    <xf numFmtId="0" fontId="17" fillId="0" borderId="1" xfId="0" applyFont="1" applyBorder="1" applyAlignment="1">
      <alignment horizontal="center" vertical="center"/>
    </xf>
    <xf numFmtId="0" fontId="17" fillId="0" borderId="9" xfId="0" applyFont="1" applyBorder="1" applyAlignment="1">
      <alignment horizontal="center" vertical="center"/>
    </xf>
    <xf numFmtId="0" fontId="17" fillId="0" borderId="8" xfId="0" applyFont="1" applyBorder="1" applyAlignment="1">
      <alignment horizontal="center" vertical="center"/>
    </xf>
    <xf numFmtId="0" fontId="41" fillId="0" borderId="15"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0" xfId="0" applyFont="1" applyBorder="1" applyAlignment="1">
      <alignment horizontal="center" vertical="center" wrapText="1"/>
    </xf>
    <xf numFmtId="0" fontId="49" fillId="0" borderId="11" xfId="2" applyFont="1" applyBorder="1" applyAlignment="1">
      <alignment horizontal="center" vertical="center" wrapText="1"/>
    </xf>
    <xf numFmtId="0" fontId="49" fillId="0" borderId="10" xfId="2" applyFont="1" applyBorder="1" applyAlignment="1">
      <alignment horizontal="center" vertical="center" wrapText="1"/>
    </xf>
    <xf numFmtId="0" fontId="134" fillId="2" borderId="0" xfId="0" applyFont="1" applyFill="1" applyAlignment="1">
      <alignment horizontal="left" wrapText="1"/>
    </xf>
    <xf numFmtId="0" fontId="125" fillId="4" borderId="0" xfId="2" applyFont="1" applyFill="1" applyAlignment="1">
      <alignment horizontal="center" vertical="center" wrapText="1"/>
    </xf>
    <xf numFmtId="0" fontId="125" fillId="4" borderId="31" xfId="2" applyFont="1" applyFill="1" applyBorder="1" applyAlignment="1">
      <alignment horizontal="center" vertical="center" wrapText="1"/>
    </xf>
    <xf numFmtId="0" fontId="125" fillId="4" borderId="26" xfId="2" applyFont="1" applyFill="1" applyBorder="1" applyAlignment="1">
      <alignment horizontal="center" vertical="center" wrapText="1"/>
    </xf>
    <xf numFmtId="2" fontId="39" fillId="0" borderId="0" xfId="2" applyNumberFormat="1" applyFont="1" applyAlignment="1">
      <alignment horizontal="left" vertical="center" wrapText="1"/>
    </xf>
    <xf numFmtId="0" fontId="6" fillId="0" borderId="0" xfId="2" applyFont="1" applyAlignment="1">
      <alignment horizontal="center" vertical="center"/>
    </xf>
    <xf numFmtId="0" fontId="123" fillId="2" borderId="0" xfId="5" applyFont="1" applyFill="1" applyAlignment="1">
      <alignment horizontal="center" vertical="center"/>
    </xf>
    <xf numFmtId="3" fontId="104" fillId="4" borderId="22" xfId="3" applyNumberFormat="1" applyFont="1" applyFill="1" applyBorder="1" applyAlignment="1">
      <alignment horizontal="center" vertical="center" wrapText="1"/>
    </xf>
    <xf numFmtId="3" fontId="104" fillId="4" borderId="23" xfId="3" applyNumberFormat="1" applyFont="1" applyFill="1" applyBorder="1" applyAlignment="1">
      <alignment horizontal="center" vertical="center" wrapText="1"/>
    </xf>
    <xf numFmtId="3" fontId="104" fillId="4" borderId="24" xfId="3" applyNumberFormat="1" applyFont="1" applyFill="1" applyBorder="1" applyAlignment="1">
      <alignment horizontal="center" vertical="center" wrapText="1"/>
    </xf>
    <xf numFmtId="3" fontId="104" fillId="4" borderId="18" xfId="3" applyNumberFormat="1" applyFont="1" applyFill="1" applyBorder="1" applyAlignment="1">
      <alignment horizontal="center" vertical="center" wrapText="1"/>
    </xf>
    <xf numFmtId="3" fontId="104" fillId="4" borderId="25" xfId="3" applyNumberFormat="1" applyFont="1" applyFill="1" applyBorder="1" applyAlignment="1">
      <alignment horizontal="center" vertical="center" wrapText="1"/>
    </xf>
    <xf numFmtId="3" fontId="104" fillId="4" borderId="26" xfId="3" applyNumberFormat="1" applyFont="1" applyFill="1" applyBorder="1" applyAlignment="1">
      <alignment horizontal="center" vertical="center" wrapText="1"/>
    </xf>
    <xf numFmtId="3" fontId="104" fillId="4" borderId="0" xfId="3" applyNumberFormat="1" applyFont="1" applyFill="1" applyAlignment="1">
      <alignment horizontal="center" vertical="center" wrapText="1"/>
    </xf>
    <xf numFmtId="0" fontId="104" fillId="4" borderId="0" xfId="2" applyFont="1" applyFill="1" applyAlignment="1">
      <alignment horizontal="center" vertical="center" wrapText="1"/>
    </xf>
    <xf numFmtId="0" fontId="104" fillId="4" borderId="31" xfId="2" applyFont="1" applyFill="1" applyBorder="1" applyAlignment="1">
      <alignment horizontal="center" vertical="center" wrapText="1"/>
    </xf>
    <xf numFmtId="0" fontId="104" fillId="4" borderId="26" xfId="2" applyFont="1" applyFill="1" applyBorder="1" applyAlignment="1">
      <alignment horizontal="center" vertical="center" wrapText="1"/>
    </xf>
    <xf numFmtId="3" fontId="125" fillId="4" borderId="26" xfId="3" applyNumberFormat="1" applyFont="1" applyFill="1" applyBorder="1" applyAlignment="1">
      <alignment horizontal="center" vertical="center" wrapText="1"/>
    </xf>
    <xf numFmtId="3" fontId="125" fillId="4" borderId="0" xfId="3" applyNumberFormat="1" applyFont="1" applyFill="1" applyAlignment="1">
      <alignment horizontal="center" vertical="center" wrapText="1"/>
    </xf>
    <xf numFmtId="0" fontId="121" fillId="0" borderId="0" xfId="2" applyFont="1" applyAlignment="1">
      <alignment horizontal="center" vertical="center"/>
    </xf>
    <xf numFmtId="0" fontId="87" fillId="2" borderId="0" xfId="0" applyFont="1" applyFill="1" applyAlignment="1">
      <alignment horizontal="left" wrapText="1"/>
    </xf>
    <xf numFmtId="0" fontId="104" fillId="4" borderId="18" xfId="2" applyFont="1" applyFill="1" applyBorder="1" applyAlignment="1">
      <alignment horizontal="center" vertical="center" wrapText="1"/>
    </xf>
    <xf numFmtId="0" fontId="104" fillId="4" borderId="25" xfId="2" applyFont="1" applyFill="1" applyBorder="1" applyAlignment="1">
      <alignment horizontal="center" vertical="center" wrapText="1"/>
    </xf>
    <xf numFmtId="0" fontId="104" fillId="4" borderId="19" xfId="2" applyFont="1" applyFill="1" applyBorder="1" applyAlignment="1">
      <alignment horizontal="center" vertical="center" wrapText="1"/>
    </xf>
    <xf numFmtId="0" fontId="49" fillId="0" borderId="26" xfId="2" applyFont="1" applyBorder="1" applyAlignment="1">
      <alignment horizontal="center" vertical="center" wrapText="1"/>
    </xf>
    <xf numFmtId="0" fontId="49" fillId="0" borderId="0" xfId="2" applyFont="1" applyAlignment="1">
      <alignment horizontal="center" vertical="center" wrapText="1"/>
    </xf>
    <xf numFmtId="0" fontId="137" fillId="4" borderId="26" xfId="2" applyFont="1" applyFill="1" applyBorder="1" applyAlignment="1">
      <alignment horizontal="center" vertical="center" wrapText="1"/>
    </xf>
    <xf numFmtId="0" fontId="137" fillId="4" borderId="31" xfId="2" applyFont="1" applyFill="1" applyBorder="1" applyAlignment="1">
      <alignment horizontal="center" vertical="center" wrapText="1"/>
    </xf>
    <xf numFmtId="3" fontId="124" fillId="4" borderId="32" xfId="16" applyNumberFormat="1" applyFont="1" applyFill="1" applyBorder="1" applyAlignment="1">
      <alignment horizontal="center" vertical="center" wrapText="1"/>
    </xf>
    <xf numFmtId="3" fontId="124" fillId="4" borderId="34" xfId="16" applyNumberFormat="1" applyFont="1" applyFill="1" applyBorder="1" applyAlignment="1">
      <alignment horizontal="center" vertical="center" wrapText="1"/>
    </xf>
    <xf numFmtId="3" fontId="124" fillId="4" borderId="35" xfId="16" applyNumberFormat="1" applyFont="1" applyFill="1" applyBorder="1" applyAlignment="1">
      <alignment horizontal="center" vertical="center" wrapText="1"/>
    </xf>
    <xf numFmtId="3" fontId="124" fillId="4" borderId="38" xfId="16" applyNumberFormat="1" applyFont="1" applyFill="1" applyBorder="1" applyAlignment="1">
      <alignment horizontal="center" vertical="center" wrapText="1"/>
    </xf>
    <xf numFmtId="0" fontId="125" fillId="4" borderId="32" xfId="16" applyFont="1" applyFill="1" applyBorder="1" applyAlignment="1">
      <alignment horizontal="center" vertical="center"/>
    </xf>
    <xf numFmtId="0" fontId="125" fillId="4" borderId="30" xfId="16" applyFont="1" applyFill="1" applyBorder="1" applyAlignment="1">
      <alignment horizontal="center" vertical="center"/>
    </xf>
    <xf numFmtId="0" fontId="135" fillId="4" borderId="0" xfId="16" applyFont="1" applyFill="1" applyBorder="1" applyAlignment="1">
      <alignment horizontal="center"/>
    </xf>
    <xf numFmtId="0" fontId="135" fillId="4" borderId="0" xfId="16" applyFont="1" applyFill="1" applyBorder="1" applyAlignment="1">
      <alignment horizontal="center" vertical="center"/>
    </xf>
    <xf numFmtId="0" fontId="135" fillId="0" borderId="0" xfId="16" applyFont="1" applyBorder="1" applyAlignment="1">
      <alignment horizontal="center" vertical="center"/>
    </xf>
    <xf numFmtId="0" fontId="135" fillId="0" borderId="0" xfId="16" applyFont="1" applyBorder="1" applyAlignment="1">
      <alignment horizontal="center"/>
    </xf>
    <xf numFmtId="0" fontId="34" fillId="4" borderId="0" xfId="16" applyFont="1" applyFill="1" applyAlignment="1">
      <alignment horizontal="center"/>
    </xf>
    <xf numFmtId="0" fontId="121" fillId="4" borderId="0" xfId="16" applyFont="1" applyFill="1" applyAlignment="1">
      <alignment horizontal="center" vertical="center" wrapText="1"/>
    </xf>
    <xf numFmtId="0" fontId="123" fillId="0" borderId="0" xfId="5" applyFont="1" applyAlignment="1">
      <alignment horizontal="center" vertical="center"/>
    </xf>
    <xf numFmtId="0" fontId="121" fillId="0" borderId="0" xfId="0" applyFont="1" applyAlignment="1">
      <alignment horizontal="center" vertical="center" wrapText="1"/>
    </xf>
    <xf numFmtId="0" fontId="123" fillId="0" borderId="0" xfId="0" applyFont="1" applyAlignment="1" applyProtection="1">
      <alignment horizontal="center" vertical="center" wrapText="1"/>
      <protection locked="0"/>
    </xf>
    <xf numFmtId="0" fontId="112" fillId="4" borderId="0" xfId="0" applyFont="1" applyFill="1" applyBorder="1" applyAlignment="1">
      <alignment horizontal="center"/>
    </xf>
    <xf numFmtId="0" fontId="121" fillId="0" borderId="0" xfId="0" applyFont="1" applyAlignment="1">
      <alignment horizontal="center" vertical="center"/>
    </xf>
    <xf numFmtId="0" fontId="104" fillId="6" borderId="34" xfId="0" applyFont="1" applyFill="1" applyBorder="1" applyAlignment="1">
      <alignment horizontal="center" vertical="center"/>
    </xf>
    <xf numFmtId="0" fontId="104" fillId="6" borderId="35" xfId="0" applyFont="1" applyFill="1" applyBorder="1" applyAlignment="1">
      <alignment horizontal="center" vertical="center"/>
    </xf>
    <xf numFmtId="0" fontId="104" fillId="6" borderId="38" xfId="0" applyFont="1" applyFill="1" applyBorder="1" applyAlignment="1">
      <alignment horizontal="center" vertical="center"/>
    </xf>
    <xf numFmtId="0" fontId="182" fillId="0" borderId="0" xfId="0" applyFont="1" applyAlignment="1">
      <alignment horizontal="left" vertical="top" wrapText="1"/>
    </xf>
    <xf numFmtId="0" fontId="104" fillId="0" borderId="18" xfId="0" applyFont="1" applyBorder="1" applyAlignment="1">
      <alignment horizontal="center" vertical="center" wrapText="1"/>
    </xf>
    <xf numFmtId="0" fontId="104" fillId="0" borderId="20" xfId="0" applyFont="1" applyBorder="1" applyAlignment="1">
      <alignment horizontal="center" vertical="center" wrapText="1"/>
    </xf>
    <xf numFmtId="0" fontId="104" fillId="0" borderId="18" xfId="0" applyFont="1" applyBorder="1" applyAlignment="1">
      <alignment horizontal="center" wrapText="1"/>
    </xf>
    <xf numFmtId="0" fontId="104" fillId="0" borderId="25" xfId="0" applyFont="1" applyBorder="1" applyAlignment="1">
      <alignment horizontal="center" wrapText="1"/>
    </xf>
    <xf numFmtId="0" fontId="104" fillId="0" borderId="19" xfId="0" applyFont="1" applyBorder="1" applyAlignment="1">
      <alignment horizontal="center" wrapText="1"/>
    </xf>
    <xf numFmtId="0" fontId="142" fillId="6" borderId="0" xfId="0" applyFont="1" applyFill="1" applyBorder="1" applyAlignment="1">
      <alignment horizontal="center" vertical="center"/>
    </xf>
    <xf numFmtId="0" fontId="144" fillId="0" borderId="0" xfId="2" applyFont="1" applyAlignment="1">
      <alignment horizontal="left" vertical="center" wrapText="1"/>
    </xf>
    <xf numFmtId="0" fontId="0" fillId="0" borderId="0" xfId="0" applyAlignment="1">
      <alignment vertical="center"/>
    </xf>
    <xf numFmtId="0" fontId="0" fillId="0" borderId="0" xfId="0" applyAlignment="1">
      <alignment vertical="center" wrapText="1"/>
    </xf>
    <xf numFmtId="0" fontId="145" fillId="0" borderId="1" xfId="2" applyFont="1" applyBorder="1" applyAlignment="1">
      <alignment horizontal="center" vertical="center" wrapText="1"/>
    </xf>
    <xf numFmtId="0" fontId="75" fillId="0" borderId="9" xfId="0" applyFont="1" applyBorder="1" applyAlignment="1">
      <alignment horizontal="center" vertical="center" wrapText="1"/>
    </xf>
    <xf numFmtId="0" fontId="75" fillId="0" borderId="8" xfId="0" applyFont="1" applyBorder="1" applyAlignment="1">
      <alignment horizontal="center" vertical="center" wrapText="1"/>
    </xf>
    <xf numFmtId="0" fontId="145" fillId="0" borderId="9" xfId="2" applyFont="1" applyBorder="1" applyAlignment="1">
      <alignment horizontal="center" vertical="center" wrapText="1"/>
    </xf>
    <xf numFmtId="0" fontId="145" fillId="0" borderId="8" xfId="2" applyFont="1" applyBorder="1" applyAlignment="1">
      <alignment horizontal="center" vertical="center" wrapText="1"/>
    </xf>
    <xf numFmtId="0" fontId="52" fillId="0" borderId="7" xfId="2" applyFont="1" applyBorder="1" applyAlignment="1">
      <alignment horizontal="center" vertical="center" wrapText="1"/>
    </xf>
    <xf numFmtId="0" fontId="52" fillId="0" borderId="17" xfId="2" applyFont="1" applyBorder="1" applyAlignment="1">
      <alignment horizontal="center" vertical="center" wrapText="1"/>
    </xf>
    <xf numFmtId="0" fontId="52" fillId="0" borderId="6" xfId="2" applyFont="1" applyBorder="1" applyAlignment="1">
      <alignment horizontal="center" vertical="center" wrapText="1"/>
    </xf>
    <xf numFmtId="0" fontId="182" fillId="0" borderId="0" xfId="3" applyFont="1" applyAlignment="1">
      <alignment horizontal="left" wrapText="1"/>
    </xf>
    <xf numFmtId="0" fontId="121" fillId="0" borderId="0" xfId="3" applyFont="1" applyAlignment="1">
      <alignment horizontal="center" vertical="center" wrapText="1"/>
    </xf>
    <xf numFmtId="0" fontId="123" fillId="0" borderId="0" xfId="3" applyFont="1" applyAlignment="1" applyProtection="1">
      <alignment horizontal="center" vertical="center" wrapText="1"/>
      <protection locked="0"/>
    </xf>
    <xf numFmtId="0" fontId="104" fillId="0" borderId="32" xfId="3" applyFont="1" applyBorder="1" applyAlignment="1">
      <alignment horizontal="center" vertical="center" wrapText="1"/>
    </xf>
    <xf numFmtId="0" fontId="104" fillId="0" borderId="30" xfId="3" applyFont="1" applyBorder="1" applyAlignment="1">
      <alignment horizontal="center" vertical="center" wrapText="1"/>
    </xf>
    <xf numFmtId="0" fontId="104" fillId="0" borderId="33" xfId="3" applyFont="1" applyBorder="1" applyAlignment="1">
      <alignment horizontal="center" vertical="center" wrapText="1"/>
    </xf>
    <xf numFmtId="0" fontId="104" fillId="0" borderId="18" xfId="3" applyFont="1" applyBorder="1" applyAlignment="1">
      <alignment horizontal="center" vertical="center" wrapText="1"/>
    </xf>
    <xf numFmtId="0" fontId="104" fillId="0" borderId="26" xfId="3" applyFont="1" applyBorder="1" applyAlignment="1">
      <alignment horizontal="center" vertical="center" wrapText="1"/>
    </xf>
    <xf numFmtId="0" fontId="104" fillId="0" borderId="20" xfId="3" applyFont="1" applyBorder="1" applyAlignment="1">
      <alignment horizontal="center" vertical="center" wrapText="1"/>
    </xf>
    <xf numFmtId="0" fontId="126" fillId="0" borderId="18" xfId="3" applyFont="1" applyBorder="1" applyAlignment="1">
      <alignment horizontal="center" vertical="center" wrapText="1"/>
    </xf>
    <xf numFmtId="0" fontId="126" fillId="0" borderId="19" xfId="3" applyFont="1" applyBorder="1" applyAlignment="1">
      <alignment horizontal="center" vertical="center" wrapText="1"/>
    </xf>
    <xf numFmtId="0" fontId="126" fillId="0" borderId="20" xfId="3" applyFont="1" applyBorder="1" applyAlignment="1">
      <alignment horizontal="center" vertical="center" wrapText="1"/>
    </xf>
    <xf numFmtId="0" fontId="126" fillId="0" borderId="21" xfId="3" applyFont="1" applyBorder="1" applyAlignment="1">
      <alignment horizontal="center" vertical="center" wrapText="1"/>
    </xf>
    <xf numFmtId="0" fontId="126" fillId="0" borderId="34" xfId="3" applyFont="1" applyBorder="1" applyAlignment="1">
      <alignment horizontal="center" vertical="center" wrapText="1"/>
    </xf>
    <xf numFmtId="0" fontId="126" fillId="0" borderId="35" xfId="3" applyFont="1" applyBorder="1" applyAlignment="1">
      <alignment horizontal="center" vertical="center" wrapText="1"/>
    </xf>
    <xf numFmtId="0" fontId="126" fillId="0" borderId="38" xfId="3" applyFont="1" applyBorder="1" applyAlignment="1">
      <alignment horizontal="center" vertical="center" wrapText="1"/>
    </xf>
    <xf numFmtId="0" fontId="126" fillId="0" borderId="26" xfId="3" applyFont="1" applyBorder="1" applyAlignment="1">
      <alignment horizontal="center" vertical="center" wrapText="1"/>
    </xf>
    <xf numFmtId="0" fontId="126" fillId="0" borderId="31" xfId="3" applyFont="1" applyBorder="1" applyAlignment="1">
      <alignment horizontal="center" vertical="center" wrapText="1"/>
    </xf>
    <xf numFmtId="0" fontId="182" fillId="0" borderId="0" xfId="16" applyFont="1" applyAlignment="1">
      <alignment horizontal="left" vertical="top" wrapText="1"/>
    </xf>
    <xf numFmtId="0" fontId="34" fillId="0" borderId="0" xfId="16" applyFont="1" applyAlignment="1">
      <alignment horizontal="center"/>
    </xf>
    <xf numFmtId="0" fontId="65" fillId="0" borderId="5" xfId="16" applyFont="1" applyBorder="1" applyAlignment="1">
      <alignment horizontal="center" vertical="center" wrapText="1"/>
    </xf>
    <xf numFmtId="0" fontId="65" fillId="0" borderId="4" xfId="16" applyFont="1" applyBorder="1" applyAlignment="1">
      <alignment horizontal="center" vertical="center" wrapText="1"/>
    </xf>
    <xf numFmtId="0" fontId="65" fillId="0" borderId="3" xfId="16" applyFont="1" applyBorder="1" applyAlignment="1">
      <alignment horizontal="center" vertical="center" wrapText="1"/>
    </xf>
    <xf numFmtId="0" fontId="52" fillId="0" borderId="5" xfId="16" applyFont="1" applyBorder="1" applyAlignment="1">
      <alignment horizontal="center" vertical="center" wrapText="1"/>
    </xf>
    <xf numFmtId="0" fontId="52" fillId="0" borderId="4" xfId="16" applyFont="1" applyBorder="1" applyAlignment="1">
      <alignment horizontal="center" vertical="center" wrapText="1"/>
    </xf>
    <xf numFmtId="0" fontId="52" fillId="0" borderId="11" xfId="16" applyFont="1" applyBorder="1" applyAlignment="1">
      <alignment horizontal="center" vertical="center" wrapText="1"/>
    </xf>
    <xf numFmtId="0" fontId="52" fillId="0" borderId="10" xfId="16" applyFont="1" applyBorder="1" applyAlignment="1">
      <alignment horizontal="center" vertical="center" wrapText="1"/>
    </xf>
    <xf numFmtId="0" fontId="52" fillId="0" borderId="15" xfId="16" applyFont="1" applyBorder="1" applyAlignment="1">
      <alignment horizontal="center" vertical="center" wrapText="1"/>
    </xf>
    <xf numFmtId="0" fontId="52" fillId="0" borderId="14" xfId="16" applyFont="1" applyBorder="1" applyAlignment="1">
      <alignment horizontal="center" vertical="center" wrapText="1"/>
    </xf>
    <xf numFmtId="0" fontId="52" fillId="0" borderId="16" xfId="16" applyFont="1" applyBorder="1" applyAlignment="1">
      <alignment horizontal="center" vertical="center" wrapText="1"/>
    </xf>
    <xf numFmtId="0" fontId="52" fillId="0" borderId="0" xfId="16" applyFont="1" applyBorder="1" applyAlignment="1">
      <alignment horizontal="center" vertical="center" wrapText="1"/>
    </xf>
    <xf numFmtId="0" fontId="16" fillId="0" borderId="0" xfId="16" applyFont="1" applyAlignment="1">
      <alignment horizontal="center" vertical="center" wrapText="1"/>
    </xf>
  </cellXfs>
  <cellStyles count="68">
    <cellStyle name="20% - Énfasis1" xfId="40" builtinId="30" customBuiltin="1"/>
    <cellStyle name="20% - Énfasis2" xfId="44" builtinId="34" customBuiltin="1"/>
    <cellStyle name="20% - Énfasis3" xfId="48" builtinId="38" customBuiltin="1"/>
    <cellStyle name="20% - Énfasis4" xfId="52" builtinId="42" customBuiltin="1"/>
    <cellStyle name="20% - Énfasis5" xfId="56" builtinId="46" customBuiltin="1"/>
    <cellStyle name="20% - Énfasis6" xfId="60" builtinId="50" customBuiltin="1"/>
    <cellStyle name="40% - Énfasis1" xfId="41" builtinId="31" customBuiltin="1"/>
    <cellStyle name="40% - Énfasis2" xfId="45" builtinId="35" customBuiltin="1"/>
    <cellStyle name="40% - Énfasis3" xfId="49" builtinId="39" customBuiltin="1"/>
    <cellStyle name="40% - Énfasis4" xfId="53" builtinId="43" customBuiltin="1"/>
    <cellStyle name="40% - Énfasis5" xfId="57" builtinId="47" customBuiltin="1"/>
    <cellStyle name="40% - Énfasis6" xfId="61" builtinId="51" customBuiltin="1"/>
    <cellStyle name="60% - Énfasis1" xfId="42" builtinId="32" customBuiltin="1"/>
    <cellStyle name="60% - Énfasis2" xfId="46" builtinId="36" customBuiltin="1"/>
    <cellStyle name="60% - Énfasis3" xfId="50" builtinId="40" customBuiltin="1"/>
    <cellStyle name="60% - Énfasis4" xfId="54" builtinId="44" customBuiltin="1"/>
    <cellStyle name="60% - Énfasis5" xfId="58" builtinId="48" customBuiltin="1"/>
    <cellStyle name="60% - Énfasis6" xfId="62" builtinId="52" customBuiltin="1"/>
    <cellStyle name="Bueno" xfId="28" builtinId="26" customBuiltin="1"/>
    <cellStyle name="Cálculo" xfId="33" builtinId="22" customBuiltin="1"/>
    <cellStyle name="Celda de comprobación" xfId="35" builtinId="23" customBuiltin="1"/>
    <cellStyle name="Celda vinculada" xfId="34" builtinId="24" customBuiltin="1"/>
    <cellStyle name="Encabezado 1" xfId="24" builtinId="16" customBuiltin="1"/>
    <cellStyle name="Encabezado 4" xfId="27" builtinId="19" customBuiltin="1"/>
    <cellStyle name="Énfasis1" xfId="39" builtinId="29" customBuiltin="1"/>
    <cellStyle name="Énfasis2" xfId="43" builtinId="33" customBuiltin="1"/>
    <cellStyle name="Énfasis3" xfId="47" builtinId="37" customBuiltin="1"/>
    <cellStyle name="Énfasis4" xfId="51" builtinId="41" customBuiltin="1"/>
    <cellStyle name="Énfasis5" xfId="55" builtinId="45" customBuiltin="1"/>
    <cellStyle name="Énfasis6" xfId="59" builtinId="49" customBuiltin="1"/>
    <cellStyle name="Entrada" xfId="31" builtinId="20" customBuiltin="1"/>
    <cellStyle name="Euro 2" xfId="13" xr:uid="{00000000-0005-0000-0000-00001F000000}"/>
    <cellStyle name="Hipervínculo" xfId="18" builtinId="8"/>
    <cellStyle name="Hipervínculo 2" xfId="65" xr:uid="{00000000-0005-0000-0000-000021000000}"/>
    <cellStyle name="Hipervínculo visitado 2" xfId="66" xr:uid="{00000000-0005-0000-0000-000022000000}"/>
    <cellStyle name="Incorrecto" xfId="29" builtinId="27" customBuiltin="1"/>
    <cellStyle name="Millares 2" xfId="1" xr:uid="{00000000-0005-0000-0000-000024000000}"/>
    <cellStyle name="Millares 2 2" xfId="21" xr:uid="{00000000-0005-0000-0000-000025000000}"/>
    <cellStyle name="Millares 2 2 2" xfId="12" xr:uid="{00000000-0005-0000-0000-000026000000}"/>
    <cellStyle name="Neutral" xfId="30" builtinId="28" customBuiltin="1"/>
    <cellStyle name="Normal" xfId="0" builtinId="0"/>
    <cellStyle name="Normal 2" xfId="2" xr:uid="{00000000-0005-0000-0000-000029000000}"/>
    <cellStyle name="Normal 2 2" xfId="16" xr:uid="{00000000-0005-0000-0000-00002A000000}"/>
    <cellStyle name="Normal 2 3" xfId="3" xr:uid="{00000000-0005-0000-0000-00002B000000}"/>
    <cellStyle name="Normal 3" xfId="4" xr:uid="{00000000-0005-0000-0000-00002C000000}"/>
    <cellStyle name="Normal 3 2 2" xfId="10" xr:uid="{00000000-0005-0000-0000-00002D000000}"/>
    <cellStyle name="Normal 4" xfId="14" xr:uid="{00000000-0005-0000-0000-00002E000000}"/>
    <cellStyle name="Normal 5" xfId="17" xr:uid="{00000000-0005-0000-0000-00002F000000}"/>
    <cellStyle name="Normal 6" xfId="19" xr:uid="{00000000-0005-0000-0000-000030000000}"/>
    <cellStyle name="Normal 7" xfId="22" xr:uid="{00000000-0005-0000-0000-000031000000}"/>
    <cellStyle name="Normal 8" xfId="63" xr:uid="{00000000-0005-0000-0000-000032000000}"/>
    <cellStyle name="Normal 9" xfId="67" xr:uid="{00000000-0005-0000-0000-000033000000}"/>
    <cellStyle name="Normal_estsisaad20121101página web" xfId="5" xr:uid="{00000000-0005-0000-0000-000034000000}"/>
    <cellStyle name="Normal_estsisaad20130630página webpublicar" xfId="6" xr:uid="{00000000-0005-0000-0000-000035000000}"/>
    <cellStyle name="Normal_estsisaad20130630página webpublicar 2" xfId="7" xr:uid="{00000000-0005-0000-0000-000036000000}"/>
    <cellStyle name="Notas 2" xfId="64" xr:uid="{00000000-0005-0000-0000-000037000000}"/>
    <cellStyle name="Porcentaje" xfId="8" builtinId="5"/>
    <cellStyle name="Porcentaje 2" xfId="9" xr:uid="{00000000-0005-0000-0000-000039000000}"/>
    <cellStyle name="Porcentaje 3" xfId="11" xr:uid="{00000000-0005-0000-0000-00003A000000}"/>
    <cellStyle name="Porcentaje 4" xfId="15" xr:uid="{00000000-0005-0000-0000-00003B000000}"/>
    <cellStyle name="Porcentaje 5" xfId="20" xr:uid="{00000000-0005-0000-0000-00003C000000}"/>
    <cellStyle name="Salida" xfId="32" builtinId="21" customBuiltin="1"/>
    <cellStyle name="Texto de advertencia" xfId="36" builtinId="11" customBuiltin="1"/>
    <cellStyle name="Texto explicativo" xfId="37" builtinId="53" customBuiltin="1"/>
    <cellStyle name="Título" xfId="23" builtinId="15" customBuiltin="1"/>
    <cellStyle name="Título 2" xfId="25" builtinId="17" customBuiltin="1"/>
    <cellStyle name="Título 3" xfId="26" builtinId="18" customBuiltin="1"/>
    <cellStyle name="Total" xfId="38" builtinId="25" customBuiltin="1"/>
  </cellStyles>
  <dxfs count="3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99"/>
      <color rgb="FF008000"/>
      <color rgb="FF006600"/>
      <color rgb="FFFFCCCC"/>
      <color rgb="FFFFFF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tyles" Target="style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91.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93.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95.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97.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1664734368"/>
        <c:axId val="1664730016"/>
      </c:barChart>
      <c:catAx>
        <c:axId val="1664734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1664730016"/>
        <c:crosses val="autoZero"/>
        <c:auto val="1"/>
        <c:lblAlgn val="ctr"/>
        <c:lblOffset val="100"/>
        <c:tickLblSkip val="1"/>
        <c:tickMarkSkip val="1"/>
        <c:noMultiLvlLbl val="0"/>
      </c:catAx>
      <c:valAx>
        <c:axId val="1664730016"/>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16647343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5228-43F2-8707-62D5CADDA4AD}"/>
              </c:ext>
            </c:extLst>
          </c:dPt>
          <c:dPt>
            <c:idx val="1"/>
            <c:bubble3D val="0"/>
            <c:spPr>
              <a:solidFill>
                <a:srgbClr val="993366"/>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1254669</c:v>
                </c:pt>
                <c:pt idx="1">
                  <c:v>743536</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22.168418251962219</c:v>
                </c:pt>
                <c:pt idx="1">
                  <c:v>25.760627584013569</c:v>
                </c:pt>
                <c:pt idx="2">
                  <c:v>19.098616688978133</c:v>
                </c:pt>
                <c:pt idx="3">
                  <c:v>21.218745730291023</c:v>
                </c:pt>
                <c:pt idx="4">
                  <c:v>29.538506332799535</c:v>
                </c:pt>
                <c:pt idx="5">
                  <c:v>26.868303866672544</c:v>
                </c:pt>
                <c:pt idx="6">
                  <c:v>23.788201291351363</c:v>
                </c:pt>
                <c:pt idx="7">
                  <c:v>24.84456460978587</c:v>
                </c:pt>
                <c:pt idx="8">
                  <c:v>15.135395201481495</c:v>
                </c:pt>
                <c:pt idx="9">
                  <c:v>25.086755602057721</c:v>
                </c:pt>
                <c:pt idx="10">
                  <c:v>23.203262582259708</c:v>
                </c:pt>
                <c:pt idx="11">
                  <c:v>30.801576542652004</c:v>
                </c:pt>
                <c:pt idx="12">
                  <c:v>25.648306139134764</c:v>
                </c:pt>
                <c:pt idx="13">
                  <c:v>28.175401238219173</c:v>
                </c:pt>
                <c:pt idx="14">
                  <c:v>16.606464324248254</c:v>
                </c:pt>
                <c:pt idx="15">
                  <c:v>17.597288086035654</c:v>
                </c:pt>
                <c:pt idx="16">
                  <c:v>18.427726120033814</c:v>
                </c:pt>
                <c:pt idx="17">
                  <c:v>24.654377880184331</c:v>
                </c:pt>
                <c:pt idx="18" formatCode="General">
                  <c:v>22.320572889651661</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36.79978714912864</c:v>
                </c:pt>
                <c:pt idx="1">
                  <c:v>30.77069861125835</c:v>
                </c:pt>
                <c:pt idx="2">
                  <c:v>26.634934800932122</c:v>
                </c:pt>
                <c:pt idx="3">
                  <c:v>27.547479163820196</c:v>
                </c:pt>
                <c:pt idx="4">
                  <c:v>30.301769856290164</c:v>
                </c:pt>
                <c:pt idx="5">
                  <c:v>35.236541598694942</c:v>
                </c:pt>
                <c:pt idx="6">
                  <c:v>27.201668648067599</c:v>
                </c:pt>
                <c:pt idx="7">
                  <c:v>26.527259659810397</c:v>
                </c:pt>
                <c:pt idx="8">
                  <c:v>28.678546464655636</c:v>
                </c:pt>
                <c:pt idx="9">
                  <c:v>32.149853227540909</c:v>
                </c:pt>
                <c:pt idx="10">
                  <c:v>23.8557790342015</c:v>
                </c:pt>
                <c:pt idx="11">
                  <c:v>31.297384144198425</c:v>
                </c:pt>
                <c:pt idx="12">
                  <c:v>28.508140485585297</c:v>
                </c:pt>
                <c:pt idx="13">
                  <c:v>34.612957924208366</c:v>
                </c:pt>
                <c:pt idx="14">
                  <c:v>27.954214945817892</c:v>
                </c:pt>
                <c:pt idx="15">
                  <c:v>23.419496907065778</c:v>
                </c:pt>
                <c:pt idx="16">
                  <c:v>29.557621865314172</c:v>
                </c:pt>
                <c:pt idx="17">
                  <c:v>27.293674067867617</c:v>
                </c:pt>
                <c:pt idx="18" formatCode="General">
                  <c:v>30.33465325566808</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23.016096847146468</c:v>
                </c:pt>
                <c:pt idx="1">
                  <c:v>26.964910420862928</c:v>
                </c:pt>
                <c:pt idx="2">
                  <c:v>33.311021865238736</c:v>
                </c:pt>
                <c:pt idx="3">
                  <c:v>33.105615521246072</c:v>
                </c:pt>
                <c:pt idx="4">
                  <c:v>28.028617182788096</c:v>
                </c:pt>
                <c:pt idx="5">
                  <c:v>20.228384991843392</c:v>
                </c:pt>
                <c:pt idx="6">
                  <c:v>31.388238309141258</c:v>
                </c:pt>
                <c:pt idx="7">
                  <c:v>29.682740682432662</c:v>
                </c:pt>
                <c:pt idx="8">
                  <c:v>34.109786762770177</c:v>
                </c:pt>
                <c:pt idx="9">
                  <c:v>28.200075566018544</c:v>
                </c:pt>
                <c:pt idx="10">
                  <c:v>25.238669014737233</c:v>
                </c:pt>
                <c:pt idx="11">
                  <c:v>28.545965757895264</c:v>
                </c:pt>
                <c:pt idx="12">
                  <c:v>22.701379261313143</c:v>
                </c:pt>
                <c:pt idx="13">
                  <c:v>25.543199652983162</c:v>
                </c:pt>
                <c:pt idx="14">
                  <c:v>30.843927381901768</c:v>
                </c:pt>
                <c:pt idx="15">
                  <c:v>31.744378352201604</c:v>
                </c:pt>
                <c:pt idx="16">
                  <c:v>25.183150183150182</c:v>
                </c:pt>
                <c:pt idx="17">
                  <c:v>21.575198994553833</c:v>
                </c:pt>
                <c:pt idx="18" formatCode="General">
                  <c:v>27.977659324587481</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18.015697751762673</c:v>
                </c:pt>
                <c:pt idx="1">
                  <c:v>16.503763383865156</c:v>
                </c:pt>
                <c:pt idx="2">
                  <c:v>20.955426644851009</c:v>
                </c:pt>
                <c:pt idx="3">
                  <c:v>18.128159584642709</c:v>
                </c:pt>
                <c:pt idx="4">
                  <c:v>12.131106628122206</c:v>
                </c:pt>
                <c:pt idx="5">
                  <c:v>17.666769542789119</c:v>
                </c:pt>
                <c:pt idx="6">
                  <c:v>17.621891751439779</c:v>
                </c:pt>
                <c:pt idx="7">
                  <c:v>18.94543504797107</c:v>
                </c:pt>
                <c:pt idx="8">
                  <c:v>22.076271571092693</c:v>
                </c:pt>
                <c:pt idx="9">
                  <c:v>14.563315604382829</c:v>
                </c:pt>
                <c:pt idx="10">
                  <c:v>27.702289368801559</c:v>
                </c:pt>
                <c:pt idx="11">
                  <c:v>9.3550735552543056</c:v>
                </c:pt>
                <c:pt idx="12">
                  <c:v>23.142174113966799</c:v>
                </c:pt>
                <c:pt idx="13">
                  <c:v>11.668441184589298</c:v>
                </c:pt>
                <c:pt idx="14">
                  <c:v>24.595393348032086</c:v>
                </c:pt>
                <c:pt idx="15">
                  <c:v>27.238836654696964</c:v>
                </c:pt>
                <c:pt idx="16">
                  <c:v>26.831501831501832</c:v>
                </c:pt>
                <c:pt idx="17">
                  <c:v>26.476749057394219</c:v>
                </c:pt>
                <c:pt idx="18" formatCode="General">
                  <c:v>19.367114530092778</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1664740352"/>
        <c:axId val="1664743616"/>
      </c:barChart>
      <c:catAx>
        <c:axId val="166474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664743616"/>
        <c:crosses val="autoZero"/>
        <c:auto val="1"/>
        <c:lblAlgn val="ctr"/>
        <c:lblOffset val="100"/>
        <c:noMultiLvlLbl val="0"/>
      </c:catAx>
      <c:valAx>
        <c:axId val="16647436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664740352"/>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27.039832802186034</c:v>
                </c:pt>
                <c:pt idx="1">
                  <c:v>30.852441532718824</c:v>
                </c:pt>
                <c:pt idx="2">
                  <c:v>24.161831582248706</c:v>
                </c:pt>
                <c:pt idx="3">
                  <c:v>25.917025466439704</c:v>
                </c:pt>
                <c:pt idx="4">
                  <c:v>33.616568047337282</c:v>
                </c:pt>
                <c:pt idx="5">
                  <c:v>32.633608225340048</c:v>
                </c:pt>
                <c:pt idx="6">
                  <c:v>28.876848227170992</c:v>
                </c:pt>
                <c:pt idx="7">
                  <c:v>30.651653764954258</c:v>
                </c:pt>
                <c:pt idx="8">
                  <c:v>19.423345759552657</c:v>
                </c:pt>
                <c:pt idx="9">
                  <c:v>29.362978888427754</c:v>
                </c:pt>
                <c:pt idx="10">
                  <c:v>32.094048870541783</c:v>
                </c:pt>
                <c:pt idx="11">
                  <c:v>33.980474970573979</c:v>
                </c:pt>
                <c:pt idx="12">
                  <c:v>33.371105470985796</c:v>
                </c:pt>
                <c:pt idx="13">
                  <c:v>31.897321428571427</c:v>
                </c:pt>
                <c:pt idx="14">
                  <c:v>22.023142963792459</c:v>
                </c:pt>
                <c:pt idx="15">
                  <c:v>24.185001004621256</c:v>
                </c:pt>
                <c:pt idx="16">
                  <c:v>25.185327813613171</c:v>
                </c:pt>
                <c:pt idx="17">
                  <c:v>33.532763532763532</c:v>
                </c:pt>
                <c:pt idx="18" formatCode="General">
                  <c:v>27.681724100003667</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44.886382075563546</c:v>
                </c:pt>
                <c:pt idx="1">
                  <c:v>36.852797034102743</c:v>
                </c:pt>
                <c:pt idx="2">
                  <c:v>33.696095342637605</c:v>
                </c:pt>
                <c:pt idx="3">
                  <c:v>33.647074530222625</c:v>
                </c:pt>
                <c:pt idx="4">
                  <c:v>34.485207100591715</c:v>
                </c:pt>
                <c:pt idx="5">
                  <c:v>42.797472421548676</c:v>
                </c:pt>
                <c:pt idx="6">
                  <c:v>33.020506571954478</c:v>
                </c:pt>
                <c:pt idx="7">
                  <c:v>32.727656579873326</c:v>
                </c:pt>
                <c:pt idx="8">
                  <c:v>36.803355079217148</c:v>
                </c:pt>
                <c:pt idx="9">
                  <c:v>37.630033813894315</c:v>
                </c:pt>
                <c:pt idx="10">
                  <c:v>32.996589831029972</c:v>
                </c:pt>
                <c:pt idx="11">
                  <c:v>34.52745274527453</c:v>
                </c:pt>
                <c:pt idx="12">
                  <c:v>37.09204645972931</c:v>
                </c:pt>
                <c:pt idx="13">
                  <c:v>39.185267857142854</c:v>
                </c:pt>
                <c:pt idx="14">
                  <c:v>37.07229065571731</c:v>
                </c:pt>
                <c:pt idx="15">
                  <c:v>32.186809322885274</c:v>
                </c:pt>
                <c:pt idx="16">
                  <c:v>40.396649658226629</c:v>
                </c:pt>
                <c:pt idx="17">
                  <c:v>37.122507122507123</c:v>
                </c:pt>
                <c:pt idx="18" formatCode="General">
                  <c:v>37.620696665988952</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28.07378512225042</c:v>
                </c:pt>
                <c:pt idx="1">
                  <c:v>32.294761433178437</c:v>
                </c:pt>
                <c:pt idx="2">
                  <c:v>42.142073075113693</c:v>
                </c:pt>
                <c:pt idx="3">
                  <c:v>40.435900003337672</c:v>
                </c:pt>
                <c:pt idx="4">
                  <c:v>31.898224852071007</c:v>
                </c:pt>
                <c:pt idx="5">
                  <c:v>24.568919353111276</c:v>
                </c:pt>
                <c:pt idx="6">
                  <c:v>38.102645200874534</c:v>
                </c:pt>
                <c:pt idx="7">
                  <c:v>36.620689655172413</c:v>
                </c:pt>
                <c:pt idx="8">
                  <c:v>43.773299161230199</c:v>
                </c:pt>
                <c:pt idx="9">
                  <c:v>33.006987297677931</c:v>
                </c:pt>
                <c:pt idx="10">
                  <c:v>34.909361298428244</c:v>
                </c:pt>
                <c:pt idx="11">
                  <c:v>31.492072284151494</c:v>
                </c:pt>
                <c:pt idx="12">
                  <c:v>29.536848069284893</c:v>
                </c:pt>
                <c:pt idx="13">
                  <c:v>28.917410714285715</c:v>
                </c:pt>
                <c:pt idx="14">
                  <c:v>40.90456638049023</c:v>
                </c:pt>
                <c:pt idx="15">
                  <c:v>43.62818967249347</c:v>
                </c:pt>
                <c:pt idx="16">
                  <c:v>34.418022528160201</c:v>
                </c:pt>
                <c:pt idx="17">
                  <c:v>29.344729344729345</c:v>
                </c:pt>
                <c:pt idx="18" formatCode="General">
                  <c:v>34.697579234007378</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1664741984"/>
        <c:axId val="1664728928"/>
      </c:barChart>
      <c:catAx>
        <c:axId val="166474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664728928"/>
        <c:crosses val="autoZero"/>
        <c:auto val="1"/>
        <c:lblAlgn val="ctr"/>
        <c:lblOffset val="100"/>
        <c:noMultiLvlLbl val="0"/>
      </c:catAx>
      <c:valAx>
        <c:axId val="1664728928"/>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664741984"/>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6474-47AB-A379-7E4F9BF1F0D4}"/>
              </c:ext>
            </c:extLst>
          </c:dPt>
          <c:dPt>
            <c:idx val="8"/>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1-6474-47AB-A379-7E4F9BF1F0D4}"/>
              </c:ext>
            </c:extLst>
          </c:dPt>
          <c:dPt>
            <c:idx val="9"/>
            <c:invertIfNegative val="0"/>
            <c:bubble3D val="0"/>
            <c:extLst>
              <c:ext xmlns:c16="http://schemas.microsoft.com/office/drawing/2014/chart" uri="{C3380CC4-5D6E-409C-BE32-E72D297353CC}">
                <c16:uniqueId val="{0000000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5.3226879574184722E-3"/>
                  <c:y val="-2.40240240240240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5.322687957418496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5.3226879574184965E-3"/>
                  <c:y val="4.80480480480478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5.3226879574184479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2.6613439787092482E-3"/>
                  <c:y val="-1.68168168168168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1.92192192192192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1.20120120120120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'32dictcasaadpot'!$Q$11:$Q$29</c:f>
              <c:strCache>
                <c:ptCount val="19"/>
                <c:pt idx="0">
                  <c:v>Andalucía</c:v>
                </c:pt>
                <c:pt idx="1">
                  <c:v>Extremadura</c:v>
                </c:pt>
                <c:pt idx="2">
                  <c:v>Castilla y León</c:v>
                </c:pt>
                <c:pt idx="3">
                  <c:v>País Vasco</c:v>
                </c:pt>
                <c:pt idx="4">
                  <c:v>Rioja, La</c:v>
                </c:pt>
                <c:pt idx="5">
                  <c:v>Cataluña</c:v>
                </c:pt>
                <c:pt idx="6">
                  <c:v>Castilla - La Mancha</c:v>
                </c:pt>
                <c:pt idx="7">
                  <c:v>Balears, Illes</c:v>
                </c:pt>
                <c:pt idx="8">
                  <c:v>TOTAL</c:v>
                </c:pt>
                <c:pt idx="9">
                  <c:v>Madrid, Comunidad de</c:v>
                </c:pt>
                <c:pt idx="10">
                  <c:v>Comunitat Valenciana</c:v>
                </c:pt>
                <c:pt idx="11">
                  <c:v>Navarra, Comunidad Foral de</c:v>
                </c:pt>
                <c:pt idx="12">
                  <c:v>Murcia, Región de</c:v>
                </c:pt>
                <c:pt idx="13">
                  <c:v>Aragón</c:v>
                </c:pt>
                <c:pt idx="14">
                  <c:v>Cantabria</c:v>
                </c:pt>
                <c:pt idx="15">
                  <c:v>Ceuta y Melilla</c:v>
                </c:pt>
                <c:pt idx="16">
                  <c:v>Asturias, Principado de</c:v>
                </c:pt>
                <c:pt idx="17">
                  <c:v>Canarias</c:v>
                </c:pt>
                <c:pt idx="18">
                  <c:v>Galicia</c:v>
                </c:pt>
              </c:strCache>
            </c:strRef>
          </c:cat>
          <c:val>
            <c:numRef>
              <c:f>'32dictcasaadpot'!$R$11:$R$29</c:f>
              <c:numCache>
                <c:formatCode>#,##0.00</c:formatCode>
                <c:ptCount val="19"/>
                <c:pt idx="0">
                  <c:v>35.597586732712649</c:v>
                </c:pt>
                <c:pt idx="1">
                  <c:v>33.816228279130414</c:v>
                </c:pt>
                <c:pt idx="2">
                  <c:v>33.369203213561192</c:v>
                </c:pt>
                <c:pt idx="3">
                  <c:v>32.512714784799293</c:v>
                </c:pt>
                <c:pt idx="4">
                  <c:v>31.455097383173428</c:v>
                </c:pt>
                <c:pt idx="5">
                  <c:v>30.894131856544028</c:v>
                </c:pt>
                <c:pt idx="6">
                  <c:v>30.233328159759946</c:v>
                </c:pt>
                <c:pt idx="7">
                  <c:v>29.920364980213886</c:v>
                </c:pt>
                <c:pt idx="8">
                  <c:v>28.683643568923671</c:v>
                </c:pt>
                <c:pt idx="9">
                  <c:v>28.005779159931159</c:v>
                </c:pt>
                <c:pt idx="10">
                  <c:v>26.214178070815688</c:v>
                </c:pt>
                <c:pt idx="11">
                  <c:v>25.812818618844073</c:v>
                </c:pt>
                <c:pt idx="12">
                  <c:v>25.179845399979147</c:v>
                </c:pt>
                <c:pt idx="13">
                  <c:v>24.261581670970465</c:v>
                </c:pt>
                <c:pt idx="14">
                  <c:v>22.754268745360058</c:v>
                </c:pt>
                <c:pt idx="15">
                  <c:v>21.434985632183906</c:v>
                </c:pt>
                <c:pt idx="16">
                  <c:v>20.846296162313568</c:v>
                </c:pt>
                <c:pt idx="17">
                  <c:v>19.477368288869265</c:v>
                </c:pt>
                <c:pt idx="18">
                  <c:v>16.407514653244309</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486921600"/>
        <c:axId val="1486922688"/>
      </c:barChart>
      <c:catAx>
        <c:axId val="1486921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486922688"/>
        <c:crosses val="autoZero"/>
        <c:auto val="1"/>
        <c:lblAlgn val="ctr"/>
        <c:lblOffset val="100"/>
        <c:tickLblSkip val="1"/>
        <c:tickMarkSkip val="1"/>
        <c:noMultiLvlLbl val="0"/>
      </c:catAx>
      <c:valAx>
        <c:axId val="1486922688"/>
        <c:scaling>
          <c:orientation val="minMax"/>
          <c:max val="38"/>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486921600"/>
        <c:crosses val="autoZero"/>
        <c:crossBetween val="between"/>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registradas sobre</a:t>
            </a:r>
            <a:r>
              <a:rPr lang="es-ES" baseline="0">
                <a:solidFill>
                  <a:srgbClr val="008000"/>
                </a:solidFill>
              </a:rPr>
              <a:t> la población </a:t>
            </a:r>
            <a:endParaRPr lang="es-ES">
              <a:solidFill>
                <a:srgbClr val="008000"/>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8FEB-42E3-A6CB-DB2C56CB0F04}"/>
              </c:ext>
            </c:extLst>
          </c:dPt>
          <c:dPt>
            <c:idx val="9"/>
            <c:invertIfNegative val="0"/>
            <c:bubble3D val="0"/>
            <c:extLst>
              <c:ext xmlns:c16="http://schemas.microsoft.com/office/drawing/2014/chart" uri="{C3380CC4-5D6E-409C-BE32-E72D297353CC}">
                <c16:uniqueId val="{00000002-8FEB-42E3-A6CB-DB2C56CB0F04}"/>
              </c:ext>
            </c:extLst>
          </c:dPt>
          <c:dPt>
            <c:idx val="10"/>
            <c:invertIfNegative val="0"/>
            <c:bubble3D val="0"/>
            <c:extLst>
              <c:ext xmlns:c16="http://schemas.microsoft.com/office/drawing/2014/chart" uri="{C3380CC4-5D6E-409C-BE32-E72D297353CC}">
                <c16:uniqueId val="{00000003-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Extremadura</c:v>
                </c:pt>
                <c:pt idx="2">
                  <c:v>País Vasco</c:v>
                </c:pt>
                <c:pt idx="3">
                  <c:v>Rioja, La</c:v>
                </c:pt>
                <c:pt idx="4">
                  <c:v>Andalucía</c:v>
                </c:pt>
                <c:pt idx="5">
                  <c:v>Castilla - La Mancha</c:v>
                </c:pt>
                <c:pt idx="6">
                  <c:v>Cataluña</c:v>
                </c:pt>
                <c:pt idx="7">
                  <c:v>Asturias, Principado de</c:v>
                </c:pt>
                <c:pt idx="8">
                  <c:v>TOTAL</c:v>
                </c:pt>
                <c:pt idx="9">
                  <c:v>Cantabria</c:v>
                </c:pt>
                <c:pt idx="10">
                  <c:v>Aragón</c:v>
                </c:pt>
                <c:pt idx="11">
                  <c:v>Comunitat Valenciana</c:v>
                </c:pt>
                <c:pt idx="12">
                  <c:v>Madrid, Comunidad de</c:v>
                </c:pt>
                <c:pt idx="13">
                  <c:v>Murcia, Región de</c:v>
                </c:pt>
                <c:pt idx="14">
                  <c:v>Navarra, Comunidad Foral de</c:v>
                </c:pt>
                <c:pt idx="15">
                  <c:v>Balears, Illes</c:v>
                </c:pt>
                <c:pt idx="16">
                  <c:v>Galicia</c:v>
                </c:pt>
                <c:pt idx="17">
                  <c:v>Ceuta y Melilla</c:v>
                </c:pt>
                <c:pt idx="18">
                  <c:v>Canarias</c:v>
                </c:pt>
              </c:strCache>
            </c:strRef>
          </c:cat>
          <c:val>
            <c:numRef>
              <c:f>'34bdictcasaad'!$AF$11:$AF$29</c:f>
              <c:numCache>
                <c:formatCode>0.00</c:formatCode>
                <c:ptCount val="19"/>
                <c:pt idx="0">
                  <c:v>5.9205357744959199</c:v>
                </c:pt>
                <c:pt idx="1">
                  <c:v>5.1143560338877636</c:v>
                </c:pt>
                <c:pt idx="2">
                  <c:v>4.9562670333044405</c:v>
                </c:pt>
                <c:pt idx="3">
                  <c:v>4.4377477398622034</c:v>
                </c:pt>
                <c:pt idx="4">
                  <c:v>4.4216674291989104</c:v>
                </c:pt>
                <c:pt idx="5">
                  <c:v>4.2690208286255293</c:v>
                </c:pt>
                <c:pt idx="6">
                  <c:v>4.2409020545231888</c:v>
                </c:pt>
                <c:pt idx="7">
                  <c:v>4.0149857766506152</c:v>
                </c:pt>
                <c:pt idx="8">
                  <c:v>3.9187920823028</c:v>
                </c:pt>
                <c:pt idx="9">
                  <c:v>3.874431587182825</c:v>
                </c:pt>
                <c:pt idx="10">
                  <c:v>3.5560933865635236</c:v>
                </c:pt>
                <c:pt idx="11">
                  <c:v>3.3745804945383129</c:v>
                </c:pt>
                <c:pt idx="12">
                  <c:v>3.3338784913817623</c:v>
                </c:pt>
                <c:pt idx="13">
                  <c:v>3.31083806935017</c:v>
                </c:pt>
                <c:pt idx="14">
                  <c:v>3.2098259794584387</c:v>
                </c:pt>
                <c:pt idx="15">
                  <c:v>3.110076921181073</c:v>
                </c:pt>
                <c:pt idx="16">
                  <c:v>2.9611249212031829</c:v>
                </c:pt>
                <c:pt idx="17">
                  <c:v>2.8368204317624057</c:v>
                </c:pt>
                <c:pt idx="18">
                  <c:v>2.2079706993751667</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486913440"/>
        <c:axId val="1751344016"/>
      </c:barChart>
      <c:catAx>
        <c:axId val="1486913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751344016"/>
        <c:crosses val="autoZero"/>
        <c:auto val="1"/>
        <c:lblAlgn val="ctr"/>
        <c:lblOffset val="100"/>
        <c:tickLblSkip val="1"/>
        <c:tickMarkSkip val="1"/>
        <c:noMultiLvlLbl val="0"/>
      </c:catAx>
      <c:valAx>
        <c:axId val="17513440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48691344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extLst>
              <c:ext xmlns:c16="http://schemas.microsoft.com/office/drawing/2014/chart" uri="{C3380CC4-5D6E-409C-BE32-E72D297353CC}">
                <c16:uniqueId val="{00000000-453E-4DCC-AC52-3D21E1227FCF}"/>
              </c:ext>
            </c:extLst>
          </c:dPt>
          <c:dPt>
            <c:idx val="9"/>
            <c:invertIfNegative val="0"/>
            <c:bubble3D val="0"/>
            <c:spPr>
              <a:solidFill>
                <a:srgbClr val="C5E0B4"/>
              </a:solidFill>
              <a:ln w="12700">
                <a:solidFill>
                  <a:srgbClr val="000000"/>
                </a:solidFill>
                <a:prstDash val="solid"/>
              </a:ln>
            </c:spPr>
            <c:extLst>
              <c:ext xmlns:c16="http://schemas.microsoft.com/office/drawing/2014/chart" uri="{C3380CC4-5D6E-409C-BE32-E72D297353CC}">
                <c16:uniqueId val="{00000002-453E-4DCC-AC52-3D21E1227FCF}"/>
              </c:ext>
            </c:extLst>
          </c:dPt>
          <c:dPt>
            <c:idx val="10"/>
            <c:invertIfNegative val="0"/>
            <c:bubble3D val="0"/>
            <c:extLst>
              <c:ext xmlns:c16="http://schemas.microsoft.com/office/drawing/2014/chart" uri="{C3380CC4-5D6E-409C-BE32-E72D297353CC}">
                <c16:uniqueId val="{00000003-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País Vasco</c:v>
                </c:pt>
                <c:pt idx="1">
                  <c:v>Ceuta y Melilla</c:v>
                </c:pt>
                <c:pt idx="2">
                  <c:v>Castilla y León</c:v>
                </c:pt>
                <c:pt idx="3">
                  <c:v>Andalucía</c:v>
                </c:pt>
                <c:pt idx="4">
                  <c:v>Extremadura</c:v>
                </c:pt>
                <c:pt idx="5">
                  <c:v>Murcia, Región de</c:v>
                </c:pt>
                <c:pt idx="6">
                  <c:v>Cantabria</c:v>
                </c:pt>
                <c:pt idx="7">
                  <c:v>Rioja, La</c:v>
                </c:pt>
                <c:pt idx="8">
                  <c:v>Cataluña</c:v>
                </c:pt>
                <c:pt idx="9">
                  <c:v>TOTAL</c:v>
                </c:pt>
                <c:pt idx="10">
                  <c:v>Asturias, Principado de</c:v>
                </c:pt>
                <c:pt idx="11">
                  <c:v>Castilla - La Mancha</c:v>
                </c:pt>
                <c:pt idx="12">
                  <c:v>Comunitat Valenciana</c:v>
                </c:pt>
                <c:pt idx="13">
                  <c:v>Galicia</c:v>
                </c:pt>
                <c:pt idx="14">
                  <c:v>Balears, Illes</c:v>
                </c:pt>
                <c:pt idx="15">
                  <c:v>Canarias</c:v>
                </c:pt>
                <c:pt idx="16">
                  <c:v>Madrid, Comunidad de</c:v>
                </c:pt>
                <c:pt idx="17">
                  <c:v>Navarra, Comunidad Foral de</c:v>
                </c:pt>
                <c:pt idx="18">
                  <c:v>Aragón</c:v>
                </c:pt>
              </c:strCache>
            </c:strRef>
          </c:cat>
          <c:val>
            <c:numRef>
              <c:f>'34bdictcasaad'!$AL$11:$AL$29</c:f>
              <c:numCache>
                <c:formatCode>0.00</c:formatCode>
                <c:ptCount val="19"/>
                <c:pt idx="0">
                  <c:v>1.7081284717369138</c:v>
                </c:pt>
                <c:pt idx="1">
                  <c:v>1.6888954785316179</c:v>
                </c:pt>
                <c:pt idx="2">
                  <c:v>1.6860521245170774</c:v>
                </c:pt>
                <c:pt idx="3">
                  <c:v>1.5719757890173505</c:v>
                </c:pt>
                <c:pt idx="4">
                  <c:v>1.5181395393773105</c:v>
                </c:pt>
                <c:pt idx="5">
                  <c:v>1.4106186660482678</c:v>
                </c:pt>
                <c:pt idx="6">
                  <c:v>1.37985553041389</c:v>
                </c:pt>
                <c:pt idx="7">
                  <c:v>1.3404184973769224</c:v>
                </c:pt>
                <c:pt idx="8">
                  <c:v>1.3272364030357906</c:v>
                </c:pt>
                <c:pt idx="9">
                  <c:v>1.2940196192219213</c:v>
                </c:pt>
                <c:pt idx="10">
                  <c:v>1.2885506196794339</c:v>
                </c:pt>
                <c:pt idx="11">
                  <c:v>1.2370454952615511</c:v>
                </c:pt>
                <c:pt idx="12">
                  <c:v>1.1742397688483548</c:v>
                </c:pt>
                <c:pt idx="13">
                  <c:v>1.1295711814970466</c:v>
                </c:pt>
                <c:pt idx="14">
                  <c:v>1.0533598002385272</c:v>
                </c:pt>
                <c:pt idx="15">
                  <c:v>1.0174342903557889</c:v>
                </c:pt>
                <c:pt idx="16">
                  <c:v>0.97143158711410005</c:v>
                </c:pt>
                <c:pt idx="17">
                  <c:v>0.96373755668072392</c:v>
                </c:pt>
                <c:pt idx="18">
                  <c:v>0.92995710197884418</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751338032"/>
        <c:axId val="1751344560"/>
      </c:barChart>
      <c:catAx>
        <c:axId val="1751338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751344560"/>
        <c:crosses val="autoZero"/>
        <c:auto val="1"/>
        <c:lblAlgn val="ctr"/>
        <c:lblOffset val="100"/>
        <c:tickLblSkip val="1"/>
        <c:tickMarkSkip val="1"/>
        <c:noMultiLvlLbl val="0"/>
      </c:catAx>
      <c:valAx>
        <c:axId val="175134456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75133803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D89F-4C7A-967A-105B6E6C808D}"/>
              </c:ext>
            </c:extLst>
          </c:dPt>
          <c:dPt>
            <c:idx val="7"/>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D89F-4C7A-967A-105B6E6C808D}"/>
              </c:ext>
            </c:extLst>
          </c:dPt>
          <c:dPt>
            <c:idx val="8"/>
            <c:invertIfNegative val="0"/>
            <c:bubble3D val="0"/>
            <c:extLst>
              <c:ext xmlns:c16="http://schemas.microsoft.com/office/drawing/2014/chart" uri="{C3380CC4-5D6E-409C-BE32-E72D297353CC}">
                <c16:uniqueId val="{00000003-D89F-4C7A-967A-105B6E6C808D}"/>
              </c:ext>
            </c:extLst>
          </c:dPt>
          <c:dPt>
            <c:idx val="9"/>
            <c:invertIfNegative val="0"/>
            <c:bubble3D val="0"/>
            <c:extLst>
              <c:ext xmlns:c16="http://schemas.microsoft.com/office/drawing/2014/chart" uri="{C3380CC4-5D6E-409C-BE32-E72D297353CC}">
                <c16:uniqueId val="{00000004-D89F-4C7A-967A-105B6E6C808D}"/>
              </c:ext>
            </c:extLst>
          </c:dPt>
          <c:dPt>
            <c:idx val="10"/>
            <c:invertIfNegative val="0"/>
            <c:bubble3D val="0"/>
            <c:extLst>
              <c:ext xmlns:c16="http://schemas.microsoft.com/office/drawing/2014/chart" uri="{C3380CC4-5D6E-409C-BE32-E72D297353CC}">
                <c16:uniqueId val="{00000005-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Andalucía</c:v>
                </c:pt>
                <c:pt idx="1">
                  <c:v>Extremadura</c:v>
                </c:pt>
                <c:pt idx="2">
                  <c:v>Cataluña</c:v>
                </c:pt>
                <c:pt idx="3">
                  <c:v>Castilla - La Mancha</c:v>
                </c:pt>
                <c:pt idx="4">
                  <c:v>Murcia, Región de</c:v>
                </c:pt>
                <c:pt idx="5">
                  <c:v>País Vasco</c:v>
                </c:pt>
                <c:pt idx="6">
                  <c:v>Castilla y León</c:v>
                </c:pt>
                <c:pt idx="7">
                  <c:v>TOTAL</c:v>
                </c:pt>
                <c:pt idx="8">
                  <c:v>Balears, Illes</c:v>
                </c:pt>
                <c:pt idx="9">
                  <c:v>Ceuta y Melilla</c:v>
                </c:pt>
                <c:pt idx="10">
                  <c:v>Rioja, La</c:v>
                </c:pt>
                <c:pt idx="11">
                  <c:v>Comunitat Valenciana</c:v>
                </c:pt>
                <c:pt idx="12">
                  <c:v>Madrid, Comunidad de</c:v>
                </c:pt>
                <c:pt idx="13">
                  <c:v>Cantabria</c:v>
                </c:pt>
                <c:pt idx="14">
                  <c:v>Asturias, Principado de</c:v>
                </c:pt>
                <c:pt idx="15">
                  <c:v>Aragón</c:v>
                </c:pt>
                <c:pt idx="16">
                  <c:v>Navarra, Comunidad Foral de</c:v>
                </c:pt>
                <c:pt idx="17">
                  <c:v>Canarias</c:v>
                </c:pt>
                <c:pt idx="18">
                  <c:v>Galicia</c:v>
                </c:pt>
              </c:strCache>
            </c:strRef>
          </c:cat>
          <c:val>
            <c:numRef>
              <c:f>'34bdictcasaad'!$AR$11:$AR$29</c:f>
              <c:numCache>
                <c:formatCode>0.00</c:formatCode>
                <c:ptCount val="19"/>
                <c:pt idx="0">
                  <c:v>8.1134141515621874</c:v>
                </c:pt>
                <c:pt idx="1">
                  <c:v>7.730259924912037</c:v>
                </c:pt>
                <c:pt idx="2">
                  <c:v>6.9584548932164578</c:v>
                </c:pt>
                <c:pt idx="3">
                  <c:v>6.4929984542288421</c:v>
                </c:pt>
                <c:pt idx="4">
                  <c:v>6.283855132851965</c:v>
                </c:pt>
                <c:pt idx="5">
                  <c:v>6.1685682738314318</c:v>
                </c:pt>
                <c:pt idx="6">
                  <c:v>6.1641967226123873</c:v>
                </c:pt>
                <c:pt idx="7">
                  <c:v>5.9391094782741076</c:v>
                </c:pt>
                <c:pt idx="8">
                  <c:v>5.9361637249409647</c:v>
                </c:pt>
                <c:pt idx="9">
                  <c:v>5.7951751179637139</c:v>
                </c:pt>
                <c:pt idx="10">
                  <c:v>5.6369085848854636</c:v>
                </c:pt>
                <c:pt idx="11">
                  <c:v>5.0558202569910637</c:v>
                </c:pt>
                <c:pt idx="12">
                  <c:v>5.0390573129261522</c:v>
                </c:pt>
                <c:pt idx="13">
                  <c:v>5.0363154928379252</c:v>
                </c:pt>
                <c:pt idx="14">
                  <c:v>4.6317416329140908</c:v>
                </c:pt>
                <c:pt idx="15">
                  <c:v>4.5713177622077863</c:v>
                </c:pt>
                <c:pt idx="16">
                  <c:v>4.3043655650754795</c:v>
                </c:pt>
                <c:pt idx="17">
                  <c:v>3.6288200477258146</c:v>
                </c:pt>
                <c:pt idx="18">
                  <c:v>3.1538479742012653</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751342384"/>
        <c:axId val="1751342928"/>
      </c:barChart>
      <c:catAx>
        <c:axId val="1751342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751342928"/>
        <c:crosses val="autoZero"/>
        <c:auto val="1"/>
        <c:lblAlgn val="ctr"/>
        <c:lblOffset val="100"/>
        <c:tickLblSkip val="1"/>
        <c:tickMarkSkip val="1"/>
        <c:noMultiLvlLbl val="0"/>
      </c:catAx>
      <c:valAx>
        <c:axId val="175134292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7513423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B0EB-4320-886C-526F51EF60BA}"/>
              </c:ext>
            </c:extLst>
          </c:dPt>
          <c:dPt>
            <c:idx val="8"/>
            <c:invertIfNegative val="0"/>
            <c:bubble3D val="0"/>
            <c:extLst>
              <c:ext xmlns:c16="http://schemas.microsoft.com/office/drawing/2014/chart" uri="{C3380CC4-5D6E-409C-BE32-E72D297353CC}">
                <c16:uniqueId val="{00000001-B0EB-4320-886C-526F51EF60BA}"/>
              </c:ext>
            </c:extLst>
          </c:dPt>
          <c:dPt>
            <c:idx val="9"/>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extLst>
              <c:ext xmlns:c16="http://schemas.microsoft.com/office/drawing/2014/chart" uri="{C3380CC4-5D6E-409C-BE32-E72D297353CC}">
                <c16:uniqueId val="{00000004-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1.0110114210267078E-2"/>
                  <c:y val="4.813381378175185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Andalucía</c:v>
                </c:pt>
                <c:pt idx="1">
                  <c:v>Extremadura</c:v>
                </c:pt>
                <c:pt idx="2">
                  <c:v>Castilla y León</c:v>
                </c:pt>
                <c:pt idx="3">
                  <c:v>Cataluña</c:v>
                </c:pt>
                <c:pt idx="4">
                  <c:v>Castilla - La Mancha</c:v>
                </c:pt>
                <c:pt idx="5">
                  <c:v>Rioja, La</c:v>
                </c:pt>
                <c:pt idx="6">
                  <c:v>País Vasco</c:v>
                </c:pt>
                <c:pt idx="7">
                  <c:v>Balears, Illes</c:v>
                </c:pt>
                <c:pt idx="8">
                  <c:v>Madrid, Comunidad de</c:v>
                </c:pt>
                <c:pt idx="9">
                  <c:v>TOTAL</c:v>
                </c:pt>
                <c:pt idx="10">
                  <c:v>Comunitat Valenciana</c:v>
                </c:pt>
                <c:pt idx="11">
                  <c:v>Murcia, Región de</c:v>
                </c:pt>
                <c:pt idx="12">
                  <c:v>Aragón</c:v>
                </c:pt>
                <c:pt idx="13">
                  <c:v>Navarra, Comunidad Foral de</c:v>
                </c:pt>
                <c:pt idx="14">
                  <c:v>Ceuta y Melilla</c:v>
                </c:pt>
                <c:pt idx="15">
                  <c:v>Cantabria</c:v>
                </c:pt>
                <c:pt idx="16">
                  <c:v>Asturias, Principado de</c:v>
                </c:pt>
                <c:pt idx="17">
                  <c:v>Canarias</c:v>
                </c:pt>
                <c:pt idx="18">
                  <c:v>Galicia</c:v>
                </c:pt>
              </c:strCache>
            </c:strRef>
          </c:cat>
          <c:val>
            <c:numRef>
              <c:f>'34bdictcasaad'!$AX$11:$AX$29</c:f>
              <c:numCache>
                <c:formatCode>0.00</c:formatCode>
                <c:ptCount val="19"/>
                <c:pt idx="0">
                  <c:v>41.992945242322833</c:v>
                </c:pt>
                <c:pt idx="1">
                  <c:v>39.912552967531241</c:v>
                </c:pt>
                <c:pt idx="2">
                  <c:v>39.341932712825503</c:v>
                </c:pt>
                <c:pt idx="3">
                  <c:v>38.392400148255355</c:v>
                </c:pt>
                <c:pt idx="4">
                  <c:v>37.859282342974709</c:v>
                </c:pt>
                <c:pt idx="5">
                  <c:v>37.026331240684705</c:v>
                </c:pt>
                <c:pt idx="6">
                  <c:v>36.841444506518862</c:v>
                </c:pt>
                <c:pt idx="7">
                  <c:v>34.82679254115628</c:v>
                </c:pt>
                <c:pt idx="8">
                  <c:v>34.526593819711891</c:v>
                </c:pt>
                <c:pt idx="9">
                  <c:v>34.07030169143961</c:v>
                </c:pt>
                <c:pt idx="10">
                  <c:v>30.240442614085445</c:v>
                </c:pt>
                <c:pt idx="11">
                  <c:v>30.123946178326168</c:v>
                </c:pt>
                <c:pt idx="12">
                  <c:v>29.489651758736969</c:v>
                </c:pt>
                <c:pt idx="13">
                  <c:v>29.425237475288103</c:v>
                </c:pt>
                <c:pt idx="14">
                  <c:v>28.730191397406873</c:v>
                </c:pt>
                <c:pt idx="15">
                  <c:v>28.592668421565762</c:v>
                </c:pt>
                <c:pt idx="16">
                  <c:v>26.071395043184378</c:v>
                </c:pt>
                <c:pt idx="17">
                  <c:v>20.590053326907562</c:v>
                </c:pt>
                <c:pt idx="18">
                  <c:v>17.894794386903335</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751335312"/>
        <c:axId val="1751333136"/>
      </c:barChart>
      <c:catAx>
        <c:axId val="1751335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751333136"/>
        <c:crosses val="autoZero"/>
        <c:auto val="1"/>
        <c:lblAlgn val="ctr"/>
        <c:lblOffset val="100"/>
        <c:tickLblSkip val="1"/>
        <c:tickMarkSkip val="1"/>
        <c:noMultiLvlLbl val="0"/>
      </c:catAx>
      <c:valAx>
        <c:axId val="17513331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7513353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'35ResolGraAltaBaj'!$AA$11:$AA$34</c:f>
              <c:numCache>
                <c:formatCode>m/d/yyyy</c:formatCode>
                <c:ptCount val="24"/>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numCache>
            </c:numRef>
          </c:cat>
          <c:val>
            <c:numRef>
              <c:f>'35ResolGraAltaBaj'!$AB$11:$AB$34</c:f>
              <c:numCache>
                <c:formatCode>0</c:formatCode>
                <c:ptCount val="24"/>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2"/>
              </a:solidFill>
              <a:round/>
            </a:ln>
            <a:effectLst/>
          </c:spPr>
          <c:marker>
            <c:symbol val="none"/>
          </c:marker>
          <c:cat>
            <c:numRef>
              <c:f>'35ResolGraAltaBaj'!$AA$11:$AA$34</c:f>
              <c:numCache>
                <c:formatCode>m/d/yyyy</c:formatCode>
                <c:ptCount val="24"/>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numCache>
            </c:numRef>
          </c:cat>
          <c:val>
            <c:numRef>
              <c:f>'35ResolGraAltaBaj'!$AC$11:$AC$34</c:f>
              <c:numCache>
                <c:formatCode>0</c:formatCode>
                <c:ptCount val="24"/>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751332048"/>
        <c:axId val="1751343472"/>
      </c:lineChart>
      <c:catAx>
        <c:axId val="1751332048"/>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1751343472"/>
        <c:crosses val="autoZero"/>
        <c:auto val="0"/>
        <c:lblAlgn val="ctr"/>
        <c:lblOffset val="100"/>
        <c:noMultiLvlLbl val="1"/>
      </c:catAx>
      <c:valAx>
        <c:axId val="1751343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1751332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4765</c:v>
                </c:pt>
                <c:pt idx="1">
                  <c:v>112679</c:v>
                </c:pt>
                <c:pt idx="2">
                  <c:v>62383</c:v>
                </c:pt>
                <c:pt idx="3">
                  <c:v>83731</c:v>
                </c:pt>
                <c:pt idx="4">
                  <c:v>89412</c:v>
                </c:pt>
                <c:pt idx="5">
                  <c:v>138711</c:v>
                </c:pt>
                <c:pt idx="6">
                  <c:v>392844</c:v>
                </c:pt>
                <c:pt idx="7">
                  <c:v>975938</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751335856"/>
        <c:axId val="1751336944"/>
        <c:axId val="0"/>
      </c:bar3DChart>
      <c:catAx>
        <c:axId val="175133585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751336944"/>
        <c:crosses val="autoZero"/>
        <c:auto val="1"/>
        <c:lblAlgn val="ctr"/>
        <c:lblOffset val="100"/>
        <c:tickLblSkip val="1"/>
        <c:tickMarkSkip val="1"/>
        <c:noMultiLvlLbl val="0"/>
      </c:catAx>
      <c:valAx>
        <c:axId val="17513369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75133585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rgbClr val="008000"/>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rgbClr val="008000"/>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rgbClr val="008000"/>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424055</c:v>
                </c:pt>
                <c:pt idx="1">
                  <c:v>51265</c:v>
                </c:pt>
                <c:pt idx="2">
                  <c:v>44688</c:v>
                </c:pt>
                <c:pt idx="3">
                  <c:v>40305</c:v>
                </c:pt>
                <c:pt idx="4">
                  <c:v>57844</c:v>
                </c:pt>
                <c:pt idx="5">
                  <c:v>23452</c:v>
                </c:pt>
                <c:pt idx="6">
                  <c:v>148272</c:v>
                </c:pt>
                <c:pt idx="7">
                  <c:v>91964</c:v>
                </c:pt>
                <c:pt idx="8">
                  <c:v>359267</c:v>
                </c:pt>
                <c:pt idx="9">
                  <c:v>187770</c:v>
                </c:pt>
                <c:pt idx="10">
                  <c:v>56885</c:v>
                </c:pt>
                <c:pt idx="11">
                  <c:v>80413</c:v>
                </c:pt>
                <c:pt idx="12">
                  <c:v>225177</c:v>
                </c:pt>
                <c:pt idx="13">
                  <c:v>56203</c:v>
                </c:pt>
                <c:pt idx="14">
                  <c:v>21382</c:v>
                </c:pt>
                <c:pt idx="15">
                  <c:v>109999</c:v>
                </c:pt>
                <c:pt idx="16">
                  <c:v>14280</c:v>
                </c:pt>
                <c:pt idx="17">
                  <c:v>4984</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1664734912"/>
        <c:axId val="1664730560"/>
      </c:barChart>
      <c:catAx>
        <c:axId val="166473491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900" b="1" i="0" u="none" strike="noStrike" baseline="0">
                <a:solidFill>
                  <a:srgbClr val="008000"/>
                </a:solidFill>
                <a:latin typeface="Calibri"/>
                <a:ea typeface="Calibri"/>
                <a:cs typeface="Calibri"/>
              </a:defRPr>
            </a:pPr>
            <a:endParaRPr lang="es-ES"/>
          </a:p>
        </c:txPr>
        <c:crossAx val="1664730560"/>
        <c:crosses val="autoZero"/>
        <c:auto val="1"/>
        <c:lblAlgn val="ctr"/>
        <c:lblOffset val="100"/>
        <c:noMultiLvlLbl val="0"/>
      </c:catAx>
      <c:valAx>
        <c:axId val="1664730560"/>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rgbClr val="008000"/>
                </a:solidFill>
                <a:latin typeface="Calibri"/>
                <a:ea typeface="Calibri"/>
                <a:cs typeface="Calibri"/>
              </a:defRPr>
            </a:pPr>
            <a:endParaRPr lang="es-ES"/>
          </a:p>
        </c:txPr>
        <c:crossAx val="1664734912"/>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Resoluciones de</a:t>
            </a:r>
            <a:r>
              <a:rPr lang="es-ES" baseline="0"/>
              <a:t> grado </a:t>
            </a:r>
            <a:r>
              <a:rPr lang="es-ES"/>
              <a:t>por sexo</a:t>
            </a:r>
          </a:p>
        </c:rich>
      </c:tx>
      <c:layout>
        <c:manualLayout>
          <c:xMode val="edge"/>
          <c:yMode val="edge"/>
          <c:x val="0.23769499966350363"/>
          <c:y val="3.2000184998901567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rgbClr val="993366"/>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4.592166363819903E-3"/>
                  <c:y val="7.369135037895537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1174504</c:v>
                </c:pt>
                <c:pt idx="1">
                  <c:v>685959</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Resolución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561</c:v>
                </c:pt>
                <c:pt idx="1">
                  <c:v>9718</c:v>
                </c:pt>
                <c:pt idx="2">
                  <c:v>6084</c:v>
                </c:pt>
                <c:pt idx="3">
                  <c:v>9380</c:v>
                </c:pt>
                <c:pt idx="4">
                  <c:v>8448</c:v>
                </c:pt>
                <c:pt idx="5">
                  <c:v>11552</c:v>
                </c:pt>
                <c:pt idx="6">
                  <c:v>39772</c:v>
                </c:pt>
                <c:pt idx="7">
                  <c:v>180650</c:v>
                </c:pt>
              </c:numCache>
            </c:numRef>
          </c:val>
          <c:extLst>
            <c:ext xmlns:c15="http://schemas.microsoft.com/office/drawing/2012/chart" uri="{02D57815-91ED-43cb-92C2-25804820EDAC}">
              <c15:datalabelsRange>
                <c15:f>'36aperfresol_graf'!$V$12:$AC$12</c15:f>
                <c15:dlblRangeCache>
                  <c:ptCount val="8"/>
                  <c:pt idx="0">
                    <c:v>28%</c:v>
                  </c:pt>
                  <c:pt idx="1">
                    <c:v>26%</c:v>
                  </c:pt>
                  <c:pt idx="2">
                    <c:v>25%</c:v>
                  </c:pt>
                  <c:pt idx="3">
                    <c:v>26%</c:v>
                  </c:pt>
                  <c:pt idx="4">
                    <c:v>20%</c:v>
                  </c:pt>
                  <c:pt idx="5">
                    <c:v>17%</c:v>
                  </c:pt>
                  <c:pt idx="6">
                    <c:v>16%</c:v>
                  </c:pt>
                  <c:pt idx="7">
                    <c:v>25%</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672</c:v>
                </c:pt>
                <c:pt idx="1">
                  <c:v>10715</c:v>
                </c:pt>
                <c:pt idx="2">
                  <c:v>7650</c:v>
                </c:pt>
                <c:pt idx="3">
                  <c:v>11766</c:v>
                </c:pt>
                <c:pt idx="4">
                  <c:v>13029</c:v>
                </c:pt>
                <c:pt idx="5">
                  <c:v>20397</c:v>
                </c:pt>
                <c:pt idx="6">
                  <c:v>65901</c:v>
                </c:pt>
                <c:pt idx="7">
                  <c:v>224543</c:v>
                </c:pt>
              </c:numCache>
            </c:numRef>
          </c:val>
          <c:extLst>
            <c:ext xmlns:c15="http://schemas.microsoft.com/office/drawing/2012/chart" uri="{02D57815-91ED-43cb-92C2-25804820EDAC}">
              <c15:datalabelsRange>
                <c15:f>'36aperfresol_graf'!$V$13:$AC$13</c15:f>
                <c15:dlblRangeCache>
                  <c:ptCount val="8"/>
                  <c:pt idx="0">
                    <c:v>34%</c:v>
                  </c:pt>
                  <c:pt idx="1">
                    <c:v>28%</c:v>
                  </c:pt>
                  <c:pt idx="2">
                    <c:v>31%</c:v>
                  </c:pt>
                  <c:pt idx="3">
                    <c:v>33%</c:v>
                  </c:pt>
                  <c:pt idx="4">
                    <c:v>31%</c:v>
                  </c:pt>
                  <c:pt idx="5">
                    <c:v>30%</c:v>
                  </c:pt>
                  <c:pt idx="6">
                    <c:v>27%</c:v>
                  </c:pt>
                  <c:pt idx="7">
                    <c:v>31%</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249</c:v>
                </c:pt>
                <c:pt idx="1">
                  <c:v>7421</c:v>
                </c:pt>
                <c:pt idx="2">
                  <c:v>6542</c:v>
                </c:pt>
                <c:pt idx="3">
                  <c:v>9760</c:v>
                </c:pt>
                <c:pt idx="4">
                  <c:v>12479</c:v>
                </c:pt>
                <c:pt idx="5">
                  <c:v>21589</c:v>
                </c:pt>
                <c:pt idx="6">
                  <c:v>78211</c:v>
                </c:pt>
                <c:pt idx="7">
                  <c:v>193540</c:v>
                </c:pt>
              </c:numCache>
            </c:numRef>
          </c:val>
          <c:extLst>
            <c:ext xmlns:c15="http://schemas.microsoft.com/office/drawing/2012/chart" uri="{02D57815-91ED-43cb-92C2-25804820EDAC}">
              <c15:datalabelsRange>
                <c15:f>'36aperfresol_graf'!$V$14:$AC$14</c15:f>
                <c15:dlblRangeCache>
                  <c:ptCount val="8"/>
                  <c:pt idx="0">
                    <c:v>12%</c:v>
                  </c:pt>
                  <c:pt idx="1">
                    <c:v>20%</c:v>
                  </c:pt>
                  <c:pt idx="2">
                    <c:v>27%</c:v>
                  </c:pt>
                  <c:pt idx="3">
                    <c:v>27%</c:v>
                  </c:pt>
                  <c:pt idx="4">
                    <c:v>30%</c:v>
                  </c:pt>
                  <c:pt idx="5">
                    <c:v>31%</c:v>
                  </c:pt>
                  <c:pt idx="6">
                    <c:v>31%</c:v>
                  </c:pt>
                  <c:pt idx="7">
                    <c:v>27%</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519</c:v>
                </c:pt>
                <c:pt idx="1">
                  <c:v>9784</c:v>
                </c:pt>
                <c:pt idx="2">
                  <c:v>4029</c:v>
                </c:pt>
                <c:pt idx="3">
                  <c:v>5250</c:v>
                </c:pt>
                <c:pt idx="4">
                  <c:v>7722</c:v>
                </c:pt>
                <c:pt idx="5">
                  <c:v>15366</c:v>
                </c:pt>
                <c:pt idx="6">
                  <c:v>64509</c:v>
                </c:pt>
                <c:pt idx="7">
                  <c:v>116696</c:v>
                </c:pt>
              </c:numCache>
            </c:numRef>
          </c:val>
          <c:extLst>
            <c:ext xmlns:c15="http://schemas.microsoft.com/office/drawing/2012/chart" uri="{02D57815-91ED-43cb-92C2-25804820EDAC}">
              <c15:datalabelsRange>
                <c15:f>'36aperfresol_graf'!$V$15:$AC$15</c15:f>
                <c15:dlblRangeCache>
                  <c:ptCount val="8"/>
                  <c:pt idx="0">
                    <c:v>26%</c:v>
                  </c:pt>
                  <c:pt idx="1">
                    <c:v>26%</c:v>
                  </c:pt>
                  <c:pt idx="2">
                    <c:v>17%</c:v>
                  </c:pt>
                  <c:pt idx="3">
                    <c:v>15%</c:v>
                  </c:pt>
                  <c:pt idx="4">
                    <c:v>19%</c:v>
                  </c:pt>
                  <c:pt idx="5">
                    <c:v>22%</c:v>
                  </c:pt>
                  <c:pt idx="6">
                    <c:v>26%</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751334224"/>
        <c:axId val="1751332592"/>
      </c:barChart>
      <c:catAx>
        <c:axId val="17513342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751332592"/>
        <c:crosses val="autoZero"/>
        <c:auto val="1"/>
        <c:lblAlgn val="ctr"/>
        <c:lblOffset val="100"/>
        <c:noMultiLvlLbl val="0"/>
      </c:catAx>
      <c:valAx>
        <c:axId val="1751332592"/>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7513342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Resolución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783</c:v>
                </c:pt>
                <c:pt idx="1">
                  <c:v>19904</c:v>
                </c:pt>
                <c:pt idx="2">
                  <c:v>9187</c:v>
                </c:pt>
                <c:pt idx="3">
                  <c:v>11511</c:v>
                </c:pt>
                <c:pt idx="4">
                  <c:v>9725</c:v>
                </c:pt>
                <c:pt idx="5">
                  <c:v>12716</c:v>
                </c:pt>
                <c:pt idx="6">
                  <c:v>29083</c:v>
                </c:pt>
                <c:pt idx="7">
                  <c:v>56192</c:v>
                </c:pt>
              </c:numCache>
            </c:numRef>
          </c:val>
          <c:extLst>
            <c:ext xmlns:c15="http://schemas.microsoft.com/office/drawing/2012/chart" uri="{02D57815-91ED-43cb-92C2-25804820EDAC}">
              <c15:datalabelsRange>
                <c15:f>'36aperfresol_graf'!$V$17:$AC$17</c15:f>
                <c15:dlblRangeCache>
                  <c:ptCount val="8"/>
                  <c:pt idx="0">
                    <c:v>28%</c:v>
                  </c:pt>
                  <c:pt idx="1">
                    <c:v>27%</c:v>
                  </c:pt>
                  <c:pt idx="2">
                    <c:v>24%</c:v>
                  </c:pt>
                  <c:pt idx="3">
                    <c:v>24%</c:v>
                  </c:pt>
                  <c:pt idx="4">
                    <c:v>20%</c:v>
                  </c:pt>
                  <c:pt idx="5">
                    <c:v>18%</c:v>
                  </c:pt>
                  <c:pt idx="6">
                    <c:v>20%</c:v>
                  </c:pt>
                  <c:pt idx="7">
                    <c:v>22%</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959</c:v>
                </c:pt>
                <c:pt idx="1">
                  <c:v>25479</c:v>
                </c:pt>
                <c:pt idx="2">
                  <c:v>11645</c:v>
                </c:pt>
                <c:pt idx="3">
                  <c:v>15726</c:v>
                </c:pt>
                <c:pt idx="4">
                  <c:v>15630</c:v>
                </c:pt>
                <c:pt idx="5">
                  <c:v>22359</c:v>
                </c:pt>
                <c:pt idx="6">
                  <c:v>42941</c:v>
                </c:pt>
                <c:pt idx="7">
                  <c:v>74953</c:v>
                </c:pt>
              </c:numCache>
            </c:numRef>
          </c:val>
          <c:extLst>
            <c:ext xmlns:c15="http://schemas.microsoft.com/office/drawing/2012/chart" uri="{02D57815-91ED-43cb-92C2-25804820EDAC}">
              <c15:datalabelsRange>
                <c15:f>'36aperfresol_graf'!$V$18:$AC$18</c15:f>
                <c15:dlblRangeCache>
                  <c:ptCount val="8"/>
                  <c:pt idx="0">
                    <c:v>35%</c:v>
                  </c:pt>
                  <c:pt idx="1">
                    <c:v>34%</c:v>
                  </c:pt>
                  <c:pt idx="2">
                    <c:v>31%</c:v>
                  </c:pt>
                  <c:pt idx="3">
                    <c:v>33%</c:v>
                  </c:pt>
                  <c:pt idx="4">
                    <c:v>33%</c:v>
                  </c:pt>
                  <c:pt idx="5">
                    <c:v>32%</c:v>
                  </c:pt>
                  <c:pt idx="6">
                    <c:v>30%</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350</c:v>
                </c:pt>
                <c:pt idx="1">
                  <c:v>16205</c:v>
                </c:pt>
                <c:pt idx="2">
                  <c:v>10991</c:v>
                </c:pt>
                <c:pt idx="3">
                  <c:v>14006</c:v>
                </c:pt>
                <c:pt idx="4">
                  <c:v>14941</c:v>
                </c:pt>
                <c:pt idx="5">
                  <c:v>21449</c:v>
                </c:pt>
                <c:pt idx="6">
                  <c:v>40459</c:v>
                </c:pt>
                <c:pt idx="7">
                  <c:v>72322</c:v>
                </c:pt>
              </c:numCache>
            </c:numRef>
          </c:val>
          <c:extLst>
            <c:ext xmlns:c15="http://schemas.microsoft.com/office/drawing/2012/chart" uri="{02D57815-91ED-43cb-92C2-25804820EDAC}">
              <c15:datalabelsRange>
                <c15:f>'36aperfresol_graf'!$V$19:$AC$19</c15:f>
                <c15:dlblRangeCache>
                  <c:ptCount val="8"/>
                  <c:pt idx="0">
                    <c:v>13%</c:v>
                  </c:pt>
                  <c:pt idx="1">
                    <c:v>22%</c:v>
                  </c:pt>
                  <c:pt idx="2">
                    <c:v>29%</c:v>
                  </c:pt>
                  <c:pt idx="3">
                    <c:v>29%</c:v>
                  </c:pt>
                  <c:pt idx="4">
                    <c:v>31%</c:v>
                  </c:pt>
                  <c:pt idx="5">
                    <c:v>31%</c:v>
                  </c:pt>
                  <c:pt idx="6">
                    <c:v>28%</c:v>
                  </c:pt>
                  <c:pt idx="7">
                    <c:v>28%</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672</c:v>
                </c:pt>
                <c:pt idx="1">
                  <c:v>13453</c:v>
                </c:pt>
                <c:pt idx="2">
                  <c:v>6255</c:v>
                </c:pt>
                <c:pt idx="3">
                  <c:v>6332</c:v>
                </c:pt>
                <c:pt idx="4">
                  <c:v>7438</c:v>
                </c:pt>
                <c:pt idx="5">
                  <c:v>13283</c:v>
                </c:pt>
                <c:pt idx="6">
                  <c:v>31968</c:v>
                </c:pt>
                <c:pt idx="7">
                  <c:v>57042</c:v>
                </c:pt>
              </c:numCache>
            </c:numRef>
          </c:val>
          <c:extLst>
            <c:ext xmlns:c15="http://schemas.microsoft.com/office/drawing/2012/chart" uri="{02D57815-91ED-43cb-92C2-25804820EDAC}">
              <c15:datalabelsRange>
                <c15:f>'36aperfresol_graf'!$V$20:$AC$20</c15:f>
                <c15:dlblRangeCache>
                  <c:ptCount val="8"/>
                  <c:pt idx="0">
                    <c:v>24%</c:v>
                  </c:pt>
                  <c:pt idx="1">
                    <c:v>18%</c:v>
                  </c:pt>
                  <c:pt idx="2">
                    <c:v>16%</c:v>
                  </c:pt>
                  <c:pt idx="3">
                    <c:v>13%</c:v>
                  </c:pt>
                  <c:pt idx="4">
                    <c:v>16%</c:v>
                  </c:pt>
                  <c:pt idx="5">
                    <c:v>19%</c:v>
                  </c:pt>
                  <c:pt idx="6">
                    <c:v>22%</c:v>
                  </c:pt>
                  <c:pt idx="7">
                    <c:v>22%</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751340752"/>
        <c:axId val="1751345648"/>
      </c:barChart>
      <c:catAx>
        <c:axId val="175134075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751345648"/>
        <c:crosses val="autoZero"/>
        <c:auto val="1"/>
        <c:lblAlgn val="ctr"/>
        <c:lblOffset val="100"/>
        <c:noMultiLvlLbl val="0"/>
      </c:catAx>
      <c:valAx>
        <c:axId val="175134564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75134075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Resolución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561</c:v>
                </c:pt>
                <c:pt idx="1">
                  <c:v>9718</c:v>
                </c:pt>
                <c:pt idx="2">
                  <c:v>6084</c:v>
                </c:pt>
                <c:pt idx="3">
                  <c:v>9380</c:v>
                </c:pt>
                <c:pt idx="4">
                  <c:v>8448</c:v>
                </c:pt>
                <c:pt idx="5">
                  <c:v>11552</c:v>
                </c:pt>
                <c:pt idx="6">
                  <c:v>39772</c:v>
                </c:pt>
                <c:pt idx="7">
                  <c:v>180650</c:v>
                </c:pt>
              </c:numCache>
            </c:numRef>
          </c:val>
          <c:extLst>
            <c:ext xmlns:c15="http://schemas.microsoft.com/office/drawing/2012/chart" uri="{02D57815-91ED-43cb-92C2-25804820EDAC}">
              <c15:datalabelsRange>
                <c15:f>'36bperfresol_graf'!$V$12:$AC$12</c15:f>
                <c15:dlblRangeCache>
                  <c:ptCount val="8"/>
                  <c:pt idx="0">
                    <c:v>38%</c:v>
                  </c:pt>
                  <c:pt idx="1">
                    <c:v>35%</c:v>
                  </c:pt>
                  <c:pt idx="2">
                    <c:v>30%</c:v>
                  </c:pt>
                  <c:pt idx="3">
                    <c:v>30%</c:v>
                  </c:pt>
                  <c:pt idx="4">
                    <c:v>25%</c:v>
                  </c:pt>
                  <c:pt idx="5">
                    <c:v>22%</c:v>
                  </c:pt>
                  <c:pt idx="6">
                    <c:v>22%</c:v>
                  </c:pt>
                  <c:pt idx="7">
                    <c:v>30%</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672</c:v>
                </c:pt>
                <c:pt idx="1">
                  <c:v>10715</c:v>
                </c:pt>
                <c:pt idx="2">
                  <c:v>7650</c:v>
                </c:pt>
                <c:pt idx="3">
                  <c:v>11766</c:v>
                </c:pt>
                <c:pt idx="4">
                  <c:v>13029</c:v>
                </c:pt>
                <c:pt idx="5">
                  <c:v>20397</c:v>
                </c:pt>
                <c:pt idx="6">
                  <c:v>65901</c:v>
                </c:pt>
                <c:pt idx="7">
                  <c:v>224543</c:v>
                </c:pt>
              </c:numCache>
            </c:numRef>
          </c:val>
          <c:extLst>
            <c:ext xmlns:c15="http://schemas.microsoft.com/office/drawing/2012/chart" uri="{02D57815-91ED-43cb-92C2-25804820EDAC}">
              <c15:datalabelsRange>
                <c15:f>'36bperfresol_graf'!$V$13:$AC$13</c15:f>
                <c15:dlblRangeCache>
                  <c:ptCount val="8"/>
                  <c:pt idx="0">
                    <c:v>45%</c:v>
                  </c:pt>
                  <c:pt idx="1">
                    <c:v>38%</c:v>
                  </c:pt>
                  <c:pt idx="2">
                    <c:v>38%</c:v>
                  </c:pt>
                  <c:pt idx="3">
                    <c:v>38%</c:v>
                  </c:pt>
                  <c:pt idx="4">
                    <c:v>38%</c:v>
                  </c:pt>
                  <c:pt idx="5">
                    <c:v>38%</c:v>
                  </c:pt>
                  <c:pt idx="6">
                    <c:v>36%</c:v>
                  </c:pt>
                  <c:pt idx="7">
                    <c:v>38%</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249</c:v>
                </c:pt>
                <c:pt idx="1">
                  <c:v>7421</c:v>
                </c:pt>
                <c:pt idx="2">
                  <c:v>6542</c:v>
                </c:pt>
                <c:pt idx="3">
                  <c:v>9760</c:v>
                </c:pt>
                <c:pt idx="4">
                  <c:v>12479</c:v>
                </c:pt>
                <c:pt idx="5">
                  <c:v>21589</c:v>
                </c:pt>
                <c:pt idx="6">
                  <c:v>78211</c:v>
                </c:pt>
                <c:pt idx="7">
                  <c:v>193540</c:v>
                </c:pt>
              </c:numCache>
            </c:numRef>
          </c:val>
          <c:extLst>
            <c:ext xmlns:c15="http://schemas.microsoft.com/office/drawing/2012/chart" uri="{02D57815-91ED-43cb-92C2-25804820EDAC}">
              <c15:datalabelsRange>
                <c15:f>'36bperfresol_graf'!$V$14:$AC$14</c15:f>
                <c15:dlblRangeCache>
                  <c:ptCount val="8"/>
                  <c:pt idx="0">
                    <c:v>17%</c:v>
                  </c:pt>
                  <c:pt idx="1">
                    <c:v>27%</c:v>
                  </c:pt>
                  <c:pt idx="2">
                    <c:v>32%</c:v>
                  </c:pt>
                  <c:pt idx="3">
                    <c:v>32%</c:v>
                  </c:pt>
                  <c:pt idx="4">
                    <c:v>37%</c:v>
                  </c:pt>
                  <c:pt idx="5">
                    <c:v>40%</c:v>
                  </c:pt>
                  <c:pt idx="6">
                    <c:v>43%</c:v>
                  </c:pt>
                  <c:pt idx="7">
                    <c:v>32%</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751336400"/>
        <c:axId val="1751330960"/>
      </c:barChart>
      <c:catAx>
        <c:axId val="1751336400"/>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751330960"/>
        <c:crosses val="autoZero"/>
        <c:auto val="1"/>
        <c:lblAlgn val="ctr"/>
        <c:lblOffset val="100"/>
        <c:noMultiLvlLbl val="0"/>
      </c:catAx>
      <c:valAx>
        <c:axId val="175133096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75133640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Resolución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783</c:v>
                </c:pt>
                <c:pt idx="1">
                  <c:v>19904</c:v>
                </c:pt>
                <c:pt idx="2">
                  <c:v>9187</c:v>
                </c:pt>
                <c:pt idx="3">
                  <c:v>11511</c:v>
                </c:pt>
                <c:pt idx="4">
                  <c:v>9725</c:v>
                </c:pt>
                <c:pt idx="5">
                  <c:v>12716</c:v>
                </c:pt>
                <c:pt idx="6">
                  <c:v>29083</c:v>
                </c:pt>
                <c:pt idx="7">
                  <c:v>56192</c:v>
                </c:pt>
              </c:numCache>
            </c:numRef>
          </c:val>
          <c:extLst>
            <c:ext xmlns:c15="http://schemas.microsoft.com/office/drawing/2012/chart" uri="{02D57815-91ED-43cb-92C2-25804820EDAC}">
              <c15:datalabelsRange>
                <c15:f>'36bperfresol_graf'!$V$17:$AC$17</c15:f>
                <c15:dlblRangeCache>
                  <c:ptCount val="8"/>
                  <c:pt idx="0">
                    <c:v>37%</c:v>
                  </c:pt>
                  <c:pt idx="1">
                    <c:v>32%</c:v>
                  </c:pt>
                  <c:pt idx="2">
                    <c:v>29%</c:v>
                  </c:pt>
                  <c:pt idx="3">
                    <c:v>28%</c:v>
                  </c:pt>
                  <c:pt idx="4">
                    <c:v>24%</c:v>
                  </c:pt>
                  <c:pt idx="5">
                    <c:v>22%</c:v>
                  </c:pt>
                  <c:pt idx="6">
                    <c:v>26%</c:v>
                  </c:pt>
                  <c:pt idx="7">
                    <c:v>28%</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959</c:v>
                </c:pt>
                <c:pt idx="1">
                  <c:v>25479</c:v>
                </c:pt>
                <c:pt idx="2">
                  <c:v>11645</c:v>
                </c:pt>
                <c:pt idx="3">
                  <c:v>15726</c:v>
                </c:pt>
                <c:pt idx="4">
                  <c:v>15630</c:v>
                </c:pt>
                <c:pt idx="5">
                  <c:v>22359</c:v>
                </c:pt>
                <c:pt idx="6">
                  <c:v>42941</c:v>
                </c:pt>
                <c:pt idx="7">
                  <c:v>74953</c:v>
                </c:pt>
              </c:numCache>
            </c:numRef>
          </c:val>
          <c:extLst>
            <c:ext xmlns:c15="http://schemas.microsoft.com/office/drawing/2012/chart" uri="{02D57815-91ED-43cb-92C2-25804820EDAC}">
              <c15:datalabelsRange>
                <c15:f>'36bperfresol_graf'!$V$18:$AC$18</c15:f>
                <c15:dlblRangeCache>
                  <c:ptCount val="8"/>
                  <c:pt idx="0">
                    <c:v>46%</c:v>
                  </c:pt>
                  <c:pt idx="1">
                    <c:v>41%</c:v>
                  </c:pt>
                  <c:pt idx="2">
                    <c:v>37%</c:v>
                  </c:pt>
                  <c:pt idx="3">
                    <c:v>38%</c:v>
                  </c:pt>
                  <c:pt idx="4">
                    <c:v>39%</c:v>
                  </c:pt>
                  <c:pt idx="5">
                    <c:v>40%</c:v>
                  </c:pt>
                  <c:pt idx="6">
                    <c:v>38%</c:v>
                  </c:pt>
                  <c:pt idx="7">
                    <c:v>37%</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350</c:v>
                </c:pt>
                <c:pt idx="1">
                  <c:v>16205</c:v>
                </c:pt>
                <c:pt idx="2">
                  <c:v>10991</c:v>
                </c:pt>
                <c:pt idx="3">
                  <c:v>14006</c:v>
                </c:pt>
                <c:pt idx="4">
                  <c:v>14941</c:v>
                </c:pt>
                <c:pt idx="5">
                  <c:v>21449</c:v>
                </c:pt>
                <c:pt idx="6">
                  <c:v>40459</c:v>
                </c:pt>
                <c:pt idx="7">
                  <c:v>72322</c:v>
                </c:pt>
              </c:numCache>
            </c:numRef>
          </c:val>
          <c:extLst>
            <c:ext xmlns:c15="http://schemas.microsoft.com/office/drawing/2012/chart" uri="{02D57815-91ED-43cb-92C2-25804820EDAC}">
              <c15:datalabelsRange>
                <c15:f>'36bperfresol_graf'!$V$19:$AC$19</c15:f>
                <c15:dlblRangeCache>
                  <c:ptCount val="8"/>
                  <c:pt idx="0">
                    <c:v>17%</c:v>
                  </c:pt>
                  <c:pt idx="1">
                    <c:v>26%</c:v>
                  </c:pt>
                  <c:pt idx="2">
                    <c:v>35%</c:v>
                  </c:pt>
                  <c:pt idx="3">
                    <c:v>34%</c:v>
                  </c:pt>
                  <c:pt idx="4">
                    <c:v>37%</c:v>
                  </c:pt>
                  <c:pt idx="5">
                    <c:v>38%</c:v>
                  </c:pt>
                  <c:pt idx="6">
                    <c:v>36%</c:v>
                  </c:pt>
                  <c:pt idx="7">
                    <c:v>36%</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751337488"/>
        <c:axId val="1751345104"/>
      </c:barChart>
      <c:catAx>
        <c:axId val="17513374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751345104"/>
        <c:crosses val="autoZero"/>
        <c:auto val="1"/>
        <c:lblAlgn val="ctr"/>
        <c:lblOffset val="100"/>
        <c:noMultiLvlLbl val="0"/>
      </c:catAx>
      <c:valAx>
        <c:axId val="17513451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7513374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79.113635782093596</c:v>
                </c:pt>
                <c:pt idx="1">
                  <c:v>40.266337177375071</c:v>
                </c:pt>
                <c:pt idx="2">
                  <c:v>60.959128065395099</c:v>
                </c:pt>
                <c:pt idx="3">
                  <c:v>51.641364693957478</c:v>
                </c:pt>
                <c:pt idx="4">
                  <c:v>32.741915188121304</c:v>
                </c:pt>
                <c:pt idx="5">
                  <c:v>67.134861502263732</c:v>
                </c:pt>
                <c:pt idx="6">
                  <c:v>47.572327204197016</c:v>
                </c:pt>
                <c:pt idx="7">
                  <c:v>72.688419677358638</c:v>
                </c:pt>
                <c:pt idx="8">
                  <c:v>47.554142991276287</c:v>
                </c:pt>
                <c:pt idx="9">
                  <c:v>35.930026349208127</c:v>
                </c:pt>
                <c:pt idx="10">
                  <c:v>34.222014771697644</c:v>
                </c:pt>
                <c:pt idx="11">
                  <c:v>66.736061258674326</c:v>
                </c:pt>
                <c:pt idx="12">
                  <c:v>69.655263469400765</c:v>
                </c:pt>
                <c:pt idx="13">
                  <c:v>49.329628928037721</c:v>
                </c:pt>
                <c:pt idx="14">
                  <c:v>41.497326203208559</c:v>
                </c:pt>
                <c:pt idx="15">
                  <c:v>53.797686001752695</c:v>
                </c:pt>
                <c:pt idx="16">
                  <c:v>82.469535708776803</c:v>
                </c:pt>
                <c:pt idx="17">
                  <c:v>61.807172799254772</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1.0961848468565287</c:v>
                </c:pt>
                <c:pt idx="1">
                  <c:v>15.93218012081274</c:v>
                </c:pt>
                <c:pt idx="2">
                  <c:v>9.645776566757494</c:v>
                </c:pt>
                <c:pt idx="3">
                  <c:v>1.9143495588472437</c:v>
                </c:pt>
                <c:pt idx="4">
                  <c:v>31.060777651944129</c:v>
                </c:pt>
                <c:pt idx="5">
                  <c:v>0.54543510035292864</c:v>
                </c:pt>
                <c:pt idx="6">
                  <c:v>31.427316253247085</c:v>
                </c:pt>
                <c:pt idx="7">
                  <c:v>10.072300895733916</c:v>
                </c:pt>
                <c:pt idx="8">
                  <c:v>9.4964580587428866</c:v>
                </c:pt>
                <c:pt idx="9">
                  <c:v>11.845955032922525</c:v>
                </c:pt>
                <c:pt idx="10">
                  <c:v>48.39790230910738</c:v>
                </c:pt>
                <c:pt idx="11">
                  <c:v>13.688681502751855</c:v>
                </c:pt>
                <c:pt idx="12">
                  <c:v>11.21987197581563</c:v>
                </c:pt>
                <c:pt idx="13">
                  <c:v>2.3426153943297341</c:v>
                </c:pt>
                <c:pt idx="14">
                  <c:v>12.236266407389403</c:v>
                </c:pt>
                <c:pt idx="15">
                  <c:v>1.4698215137497643</c:v>
                </c:pt>
                <c:pt idx="16">
                  <c:v>7.8513034089156255</c:v>
                </c:pt>
                <c:pt idx="17">
                  <c:v>9.3153237074988363E-2</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19.78736470407615</c:v>
                </c:pt>
                <c:pt idx="1">
                  <c:v>43.801482701812191</c:v>
                </c:pt>
                <c:pt idx="2">
                  <c:v>29.362397820163487</c:v>
                </c:pt>
                <c:pt idx="3">
                  <c:v>46.444285747195281</c:v>
                </c:pt>
                <c:pt idx="4">
                  <c:v>36.197307159934567</c:v>
                </c:pt>
                <c:pt idx="5">
                  <c:v>32.319703397383336</c:v>
                </c:pt>
                <c:pt idx="6">
                  <c:v>19.679239036316407</c:v>
                </c:pt>
                <c:pt idx="7">
                  <c:v>17.214920779033847</c:v>
                </c:pt>
                <c:pt idx="8">
                  <c:v>42.912370565961218</c:v>
                </c:pt>
                <c:pt idx="9">
                  <c:v>52.064021303138965</c:v>
                </c:pt>
                <c:pt idx="10">
                  <c:v>17.380082919194969</c:v>
                </c:pt>
                <c:pt idx="11">
                  <c:v>19.448432639387413</c:v>
                </c:pt>
                <c:pt idx="12">
                  <c:v>19.086165921528277</c:v>
                </c:pt>
                <c:pt idx="13">
                  <c:v>48.319336574687966</c:v>
                </c:pt>
                <c:pt idx="14">
                  <c:v>46.115702479338843</c:v>
                </c:pt>
                <c:pt idx="15">
                  <c:v>37.558654198143032</c:v>
                </c:pt>
                <c:pt idx="16">
                  <c:v>9.6791608823075741</c:v>
                </c:pt>
                <c:pt idx="17">
                  <c:v>38.099673963670234</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2.8146669737212455E-3</c:v>
                </c:pt>
                <c:pt idx="1">
                  <c:v>0</c:v>
                </c:pt>
                <c:pt idx="2">
                  <c:v>3.2697547683923703E-2</c:v>
                </c:pt>
                <c:pt idx="3">
                  <c:v>0</c:v>
                </c:pt>
                <c:pt idx="4">
                  <c:v>0</c:v>
                </c:pt>
                <c:pt idx="5">
                  <c:v>0</c:v>
                </c:pt>
                <c:pt idx="6">
                  <c:v>1.3211175062394946</c:v>
                </c:pt>
                <c:pt idx="7">
                  <c:v>2.4358647873600762E-2</c:v>
                </c:pt>
                <c:pt idx="8">
                  <c:v>3.702838401960741E-2</c:v>
                </c:pt>
                <c:pt idx="9">
                  <c:v>0.15999731473038215</c:v>
                </c:pt>
                <c:pt idx="10">
                  <c:v>0</c:v>
                </c:pt>
                <c:pt idx="11">
                  <c:v>0.12682459918640823</c:v>
                </c:pt>
                <c:pt idx="12">
                  <c:v>3.8698633255329032E-2</c:v>
                </c:pt>
                <c:pt idx="13">
                  <c:v>8.4191029445812547E-3</c:v>
                </c:pt>
                <c:pt idx="14">
                  <c:v>0.15070491006319883</c:v>
                </c:pt>
                <c:pt idx="15">
                  <c:v>7.1738382863545098</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751333680"/>
        <c:axId val="1751346192"/>
      </c:barChart>
      <c:catAx>
        <c:axId val="175133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751346192"/>
        <c:crosses val="autoZero"/>
        <c:auto val="1"/>
        <c:lblAlgn val="ctr"/>
        <c:lblOffset val="100"/>
        <c:noMultiLvlLbl val="0"/>
      </c:catAx>
      <c:valAx>
        <c:axId val="175134619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7513336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73.077900443289948</c:v>
                </c:pt>
                <c:pt idx="1">
                  <c:v>42.687208885704045</c:v>
                </c:pt>
                <c:pt idx="2">
                  <c:v>57.807839795483595</c:v>
                </c:pt>
                <c:pt idx="3">
                  <c:v>51.977401129943502</c:v>
                </c:pt>
                <c:pt idx="4">
                  <c:v>36.415448068991374</c:v>
                </c:pt>
                <c:pt idx="5">
                  <c:v>73.12911184210526</c:v>
                </c:pt>
                <c:pt idx="6">
                  <c:v>43.913545692833978</c:v>
                </c:pt>
                <c:pt idx="7">
                  <c:v>63.229730207559847</c:v>
                </c:pt>
                <c:pt idx="8">
                  <c:v>53.571015386988549</c:v>
                </c:pt>
                <c:pt idx="9">
                  <c:v>36.105441852480595</c:v>
                </c:pt>
                <c:pt idx="10">
                  <c:v>38.844589096826688</c:v>
                </c:pt>
                <c:pt idx="11">
                  <c:v>64.52361106077629</c:v>
                </c:pt>
                <c:pt idx="12">
                  <c:v>63.840683178647922</c:v>
                </c:pt>
                <c:pt idx="13">
                  <c:v>47.551271268680857</c:v>
                </c:pt>
                <c:pt idx="14">
                  <c:v>46.227775108121094</c:v>
                </c:pt>
                <c:pt idx="15">
                  <c:v>56.577732846907828</c:v>
                </c:pt>
                <c:pt idx="16">
                  <c:v>71.983240223463682</c:v>
                </c:pt>
                <c:pt idx="17">
                  <c:v>55.771905424200277</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2.3500955285126728</c:v>
                </c:pt>
                <c:pt idx="1">
                  <c:v>24.414188462916517</c:v>
                </c:pt>
                <c:pt idx="2">
                  <c:v>13.826161056668086</c:v>
                </c:pt>
                <c:pt idx="3">
                  <c:v>4.4375963020030813</c:v>
                </c:pt>
                <c:pt idx="4">
                  <c:v>26.816647919010123</c:v>
                </c:pt>
                <c:pt idx="5">
                  <c:v>0.95600328947368418</c:v>
                </c:pt>
                <c:pt idx="6">
                  <c:v>35.150384290728155</c:v>
                </c:pt>
                <c:pt idx="7">
                  <c:v>11.117004349209717</c:v>
                </c:pt>
                <c:pt idx="8">
                  <c:v>10.541436890208631</c:v>
                </c:pt>
                <c:pt idx="9">
                  <c:v>12.701470616285501</c:v>
                </c:pt>
                <c:pt idx="10">
                  <c:v>45.427176566314074</c:v>
                </c:pt>
                <c:pt idx="11">
                  <c:v>17.080418946834342</c:v>
                </c:pt>
                <c:pt idx="12">
                  <c:v>16.535779010379482</c:v>
                </c:pt>
                <c:pt idx="13">
                  <c:v>3.8752668693795691</c:v>
                </c:pt>
                <c:pt idx="14">
                  <c:v>16.746756367131187</c:v>
                </c:pt>
                <c:pt idx="15">
                  <c:v>2.9317392642081668</c:v>
                </c:pt>
                <c:pt idx="16">
                  <c:v>13.519553072625698</c:v>
                </c:pt>
                <c:pt idx="17">
                  <c:v>6.9541029207232263E-2</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24.564474687297061</c:v>
                </c:pt>
                <c:pt idx="1">
                  <c:v>32.898602651379434</c:v>
                </c:pt>
                <c:pt idx="2">
                  <c:v>28.323391563698337</c:v>
                </c:pt>
                <c:pt idx="3">
                  <c:v>43.585002568053419</c:v>
                </c:pt>
                <c:pt idx="4">
                  <c:v>36.767904011998503</c:v>
                </c:pt>
                <c:pt idx="5">
                  <c:v>25.914884868421051</c:v>
                </c:pt>
                <c:pt idx="6">
                  <c:v>19.638811142209782</c:v>
                </c:pt>
                <c:pt idx="7">
                  <c:v>25.610834128920477</c:v>
                </c:pt>
                <c:pt idx="8">
                  <c:v>35.769927885542401</c:v>
                </c:pt>
                <c:pt idx="9">
                  <c:v>50.97182749346711</c:v>
                </c:pt>
                <c:pt idx="10">
                  <c:v>15.728234336859234</c:v>
                </c:pt>
                <c:pt idx="11">
                  <c:v>18.142282462943498</c:v>
                </c:pt>
                <c:pt idx="12">
                  <c:v>19.530177384809708</c:v>
                </c:pt>
                <c:pt idx="13">
                  <c:v>48.554053179789094</c:v>
                </c:pt>
                <c:pt idx="14">
                  <c:v>36.761172513214802</c:v>
                </c:pt>
                <c:pt idx="15">
                  <c:v>31.752450441738823</c:v>
                </c:pt>
                <c:pt idx="16">
                  <c:v>14.497206703910615</c:v>
                </c:pt>
                <c:pt idx="17">
                  <c:v>44.158553546592486</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7.5293409003209383E-3</c:v>
                </c:pt>
                <c:pt idx="1">
                  <c:v>0</c:v>
                </c:pt>
                <c:pt idx="2">
                  <c:v>4.2607584149978693E-2</c:v>
                </c:pt>
                <c:pt idx="3">
                  <c:v>0</c:v>
                </c:pt>
                <c:pt idx="4">
                  <c:v>0</c:v>
                </c:pt>
                <c:pt idx="5">
                  <c:v>0</c:v>
                </c:pt>
                <c:pt idx="6">
                  <c:v>1.2972588742280866</c:v>
                </c:pt>
                <c:pt idx="7">
                  <c:v>4.2431314309960749E-2</c:v>
                </c:pt>
                <c:pt idx="8">
                  <c:v>0.11761983726042188</c:v>
                </c:pt>
                <c:pt idx="9">
                  <c:v>0.22126003776679956</c:v>
                </c:pt>
                <c:pt idx="10">
                  <c:v>0</c:v>
                </c:pt>
                <c:pt idx="11">
                  <c:v>0.25368752944587397</c:v>
                </c:pt>
                <c:pt idx="12">
                  <c:v>9.3360426162886478E-2</c:v>
                </c:pt>
                <c:pt idx="13">
                  <c:v>1.9408682150481981E-2</c:v>
                </c:pt>
                <c:pt idx="14">
                  <c:v>0.26429601153291687</c:v>
                </c:pt>
                <c:pt idx="15">
                  <c:v>8.7380774471451801</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751341840"/>
        <c:axId val="1751331504"/>
      </c:barChart>
      <c:catAx>
        <c:axId val="175134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751331504"/>
        <c:crosses val="autoZero"/>
        <c:auto val="1"/>
        <c:lblAlgn val="ctr"/>
        <c:lblOffset val="100"/>
        <c:noMultiLvlLbl val="0"/>
      </c:catAx>
      <c:valAx>
        <c:axId val="175133150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751341840"/>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78.776544468008922</c:v>
                </c:pt>
                <c:pt idx="1">
                  <c:v>34.750404581102948</c:v>
                </c:pt>
                <c:pt idx="2">
                  <c:v>60.045749142203583</c:v>
                </c:pt>
                <c:pt idx="3">
                  <c:v>48.112672059032214</c:v>
                </c:pt>
                <c:pt idx="4">
                  <c:v>33.637146548012055</c:v>
                </c:pt>
                <c:pt idx="5">
                  <c:v>70.85094505143951</c:v>
                </c:pt>
                <c:pt idx="6">
                  <c:v>46.508828250401287</c:v>
                </c:pt>
                <c:pt idx="7">
                  <c:v>67.207164422131015</c:v>
                </c:pt>
                <c:pt idx="8">
                  <c:v>49.257119927348761</c:v>
                </c:pt>
                <c:pt idx="9">
                  <c:v>37.261099240265906</c:v>
                </c:pt>
                <c:pt idx="10">
                  <c:v>32.885414121671147</c:v>
                </c:pt>
                <c:pt idx="11">
                  <c:v>66.766497291112827</c:v>
                </c:pt>
                <c:pt idx="12">
                  <c:v>69.649824189586241</c:v>
                </c:pt>
                <c:pt idx="13">
                  <c:v>51.053743494615347</c:v>
                </c:pt>
                <c:pt idx="14">
                  <c:v>42.477519796000536</c:v>
                </c:pt>
                <c:pt idx="15">
                  <c:v>53.222197712160842</c:v>
                </c:pt>
                <c:pt idx="16">
                  <c:v>79.012996136283803</c:v>
                </c:pt>
                <c:pt idx="17">
                  <c:v>59.325270528325909</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0.9573911366954031</c:v>
                </c:pt>
                <c:pt idx="1">
                  <c:v>20.745674094360762</c:v>
                </c:pt>
                <c:pt idx="2">
                  <c:v>9.4166984369043085</c:v>
                </c:pt>
                <c:pt idx="3">
                  <c:v>2.5400879807010077</c:v>
                </c:pt>
                <c:pt idx="4">
                  <c:v>27.601550165063873</c:v>
                </c:pt>
                <c:pt idx="5">
                  <c:v>0.4785070579791052</c:v>
                </c:pt>
                <c:pt idx="6">
                  <c:v>30.384850569441259</c:v>
                </c:pt>
                <c:pt idx="7">
                  <c:v>11.20458631568235</c:v>
                </c:pt>
                <c:pt idx="8">
                  <c:v>9.7350552804147874</c:v>
                </c:pt>
                <c:pt idx="9">
                  <c:v>11.799620132953466</c:v>
                </c:pt>
                <c:pt idx="10">
                  <c:v>46.233406629204332</c:v>
                </c:pt>
                <c:pt idx="11">
                  <c:v>12.928626711983039</c:v>
                </c:pt>
                <c:pt idx="12">
                  <c:v>10.013968498627234</c:v>
                </c:pt>
                <c:pt idx="13">
                  <c:v>1.9941258308857628</c:v>
                </c:pt>
                <c:pt idx="14">
                  <c:v>15.890484498725003</c:v>
                </c:pt>
                <c:pt idx="15">
                  <c:v>1.9411968613115684</c:v>
                </c:pt>
                <c:pt idx="16">
                  <c:v>8.1664910432033722</c:v>
                </c:pt>
                <c:pt idx="17">
                  <c:v>0.1273074474856779</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20.264411821411848</c:v>
                </c:pt>
                <c:pt idx="1">
                  <c:v>44.503921324536286</c:v>
                </c:pt>
                <c:pt idx="2">
                  <c:v>30.514677849790317</c:v>
                </c:pt>
                <c:pt idx="3">
                  <c:v>49.347239960266783</c:v>
                </c:pt>
                <c:pt idx="4">
                  <c:v>38.761303286924068</c:v>
                </c:pt>
                <c:pt idx="5">
                  <c:v>28.670547890581386</c:v>
                </c:pt>
                <c:pt idx="6">
                  <c:v>21.826033784300236</c:v>
                </c:pt>
                <c:pt idx="7">
                  <c:v>21.574680280877914</c:v>
                </c:pt>
                <c:pt idx="8">
                  <c:v>40.986705245039545</c:v>
                </c:pt>
                <c:pt idx="9">
                  <c:v>50.744895536562204</c:v>
                </c:pt>
                <c:pt idx="10">
                  <c:v>20.881179249124521</c:v>
                </c:pt>
                <c:pt idx="11">
                  <c:v>20.190463371134367</c:v>
                </c:pt>
                <c:pt idx="12">
                  <c:v>20.315736236212128</c:v>
                </c:pt>
                <c:pt idx="13">
                  <c:v>46.952130674498889</c:v>
                </c:pt>
                <c:pt idx="14">
                  <c:v>41.457522480203998</c:v>
                </c:pt>
                <c:pt idx="15">
                  <c:v>38.099139696845555</c:v>
                </c:pt>
                <c:pt idx="16">
                  <c:v>12.820512820512821</c:v>
                </c:pt>
                <c:pt idx="17">
                  <c:v>40.547422024188414</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1.6525738838240559E-3</c:v>
                </c:pt>
                <c:pt idx="1">
                  <c:v>0</c:v>
                </c:pt>
                <c:pt idx="2">
                  <c:v>2.2874571101791842E-2</c:v>
                </c:pt>
                <c:pt idx="3">
                  <c:v>0</c:v>
                </c:pt>
                <c:pt idx="4">
                  <c:v>0</c:v>
                </c:pt>
                <c:pt idx="5">
                  <c:v>0</c:v>
                </c:pt>
                <c:pt idx="6">
                  <c:v>1.2802873958572194</c:v>
                </c:pt>
                <c:pt idx="7">
                  <c:v>1.3568981308728247E-2</c:v>
                </c:pt>
                <c:pt idx="8">
                  <c:v>2.11195471969081E-2</c:v>
                </c:pt>
                <c:pt idx="9">
                  <c:v>0.19438509021842354</c:v>
                </c:pt>
                <c:pt idx="10">
                  <c:v>0</c:v>
                </c:pt>
                <c:pt idx="11">
                  <c:v>0.11441262576976141</c:v>
                </c:pt>
                <c:pt idx="12">
                  <c:v>2.0471075574394298E-2</c:v>
                </c:pt>
                <c:pt idx="13">
                  <c:v>0</c:v>
                </c:pt>
                <c:pt idx="14">
                  <c:v>0.17447322507046034</c:v>
                </c:pt>
                <c:pt idx="15">
                  <c:v>6.7374657296820342</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751334768"/>
        <c:axId val="1751338576"/>
      </c:barChart>
      <c:catAx>
        <c:axId val="175133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751338576"/>
        <c:crosses val="autoZero"/>
        <c:auto val="1"/>
        <c:lblAlgn val="ctr"/>
        <c:lblOffset val="100"/>
        <c:noMultiLvlLbl val="0"/>
      </c:catAx>
      <c:valAx>
        <c:axId val="175133857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75133476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85.932404100015532</c:v>
                </c:pt>
                <c:pt idx="1">
                  <c:v>44.273916538770735</c:v>
                </c:pt>
                <c:pt idx="2">
                  <c:v>63.886736634500245</c:v>
                </c:pt>
                <c:pt idx="3">
                  <c:v>54.014300306435139</c:v>
                </c:pt>
                <c:pt idx="4">
                  <c:v>27.811647681694208</c:v>
                </c:pt>
                <c:pt idx="5">
                  <c:v>48.997233748271093</c:v>
                </c:pt>
                <c:pt idx="6">
                  <c:v>51.262685467394583</c:v>
                </c:pt>
                <c:pt idx="7">
                  <c:v>85.867862518045271</c:v>
                </c:pt>
                <c:pt idx="8">
                  <c:v>41.659193942111294</c:v>
                </c:pt>
                <c:pt idx="9">
                  <c:v>34.251874978789836</c:v>
                </c:pt>
                <c:pt idx="10">
                  <c:v>30.813364832939588</c:v>
                </c:pt>
                <c:pt idx="11">
                  <c:v>69.025504377617054</c:v>
                </c:pt>
                <c:pt idx="12">
                  <c:v>76.30398645045949</c:v>
                </c:pt>
                <c:pt idx="13">
                  <c:v>48.857436546216491</c:v>
                </c:pt>
                <c:pt idx="14">
                  <c:v>38.483867366305681</c:v>
                </c:pt>
                <c:pt idx="15">
                  <c:v>52.536242043574575</c:v>
                </c:pt>
                <c:pt idx="16">
                  <c:v>97.968580715059588</c:v>
                </c:pt>
                <c:pt idx="17">
                  <c:v>71.595330739299612</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4.756173318838329E-2</c:v>
                </c:pt>
                <c:pt idx="1">
                  <c:v>1.629759555653</c:v>
                </c:pt>
                <c:pt idx="2">
                  <c:v>7.0930478270057051</c:v>
                </c:pt>
                <c:pt idx="3">
                  <c:v>0.2093973442288049</c:v>
                </c:pt>
                <c:pt idx="4">
                  <c:v>39.467351195251084</c:v>
                </c:pt>
                <c:pt idx="5">
                  <c:v>0</c:v>
                </c:pt>
                <c:pt idx="6">
                  <c:v>29.534112603409586</c:v>
                </c:pt>
                <c:pt idx="7">
                  <c:v>8.1395705992566878</c:v>
                </c:pt>
                <c:pt idx="8">
                  <c:v>8.5400787126986497</c:v>
                </c:pt>
                <c:pt idx="9">
                  <c:v>11.137883055621543</c:v>
                </c:pt>
                <c:pt idx="10">
                  <c:v>53.720890988862642</c:v>
                </c:pt>
                <c:pt idx="11">
                  <c:v>10.985915492957746</c:v>
                </c:pt>
                <c:pt idx="12">
                  <c:v>6.7183138349590692</c:v>
                </c:pt>
                <c:pt idx="13">
                  <c:v>1.0041907171661264</c:v>
                </c:pt>
                <c:pt idx="14">
                  <c:v>7.1005917159763312</c:v>
                </c:pt>
                <c:pt idx="15">
                  <c:v>0.11776911645122395</c:v>
                </c:pt>
                <c:pt idx="16">
                  <c:v>1.8689057421451787</c:v>
                </c:pt>
                <c:pt idx="17">
                  <c:v>7.7821011673151752E-2</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14.020034166796087</c:v>
                </c:pt>
                <c:pt idx="1">
                  <c:v>54.096323905576263</c:v>
                </c:pt>
                <c:pt idx="2">
                  <c:v>28.984996830316263</c:v>
                </c:pt>
                <c:pt idx="3">
                  <c:v>45.776302349336056</c:v>
                </c:pt>
                <c:pt idx="4">
                  <c:v>32.721001123054705</c:v>
                </c:pt>
                <c:pt idx="5">
                  <c:v>51.002766251728907</c:v>
                </c:pt>
                <c:pt idx="6">
                  <c:v>17.828314968014201</c:v>
                </c:pt>
                <c:pt idx="7">
                  <c:v>5.9741376662468904</c:v>
                </c:pt>
                <c:pt idx="8">
                  <c:v>49.796990982912369</c:v>
                </c:pt>
                <c:pt idx="9">
                  <c:v>54.544066243594528</c:v>
                </c:pt>
                <c:pt idx="10">
                  <c:v>15.465744178197772</c:v>
                </c:pt>
                <c:pt idx="11">
                  <c:v>19.980966882375334</c:v>
                </c:pt>
                <c:pt idx="12">
                  <c:v>16.977699714581437</c:v>
                </c:pt>
                <c:pt idx="13">
                  <c:v>50.130465723096385</c:v>
                </c:pt>
                <c:pt idx="14">
                  <c:v>54.33738975103271</c:v>
                </c:pt>
                <c:pt idx="15">
                  <c:v>40.781762611109556</c:v>
                </c:pt>
                <c:pt idx="16">
                  <c:v>0.16251354279523295</c:v>
                </c:pt>
                <c:pt idx="17">
                  <c:v>28.326848249027236</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66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3.5218708177784039E-2</c:v>
                </c:pt>
                <c:pt idx="3">
                  <c:v>0</c:v>
                </c:pt>
                <c:pt idx="4">
                  <c:v>0</c:v>
                </c:pt>
                <c:pt idx="5">
                  <c:v>0</c:v>
                </c:pt>
                <c:pt idx="6">
                  <c:v>1.3748869611816323</c:v>
                </c:pt>
                <c:pt idx="7">
                  <c:v>1.8429216451147219E-2</c:v>
                </c:pt>
                <c:pt idx="8">
                  <c:v>3.7363622776864446E-3</c:v>
                </c:pt>
                <c:pt idx="9">
                  <c:v>6.6175721994095091E-2</c:v>
                </c:pt>
                <c:pt idx="10">
                  <c:v>0</c:v>
                </c:pt>
                <c:pt idx="11">
                  <c:v>7.6132470498667679E-3</c:v>
                </c:pt>
                <c:pt idx="12">
                  <c:v>0</c:v>
                </c:pt>
                <c:pt idx="13">
                  <c:v>7.9070135209931211E-3</c:v>
                </c:pt>
                <c:pt idx="14">
                  <c:v>7.8151166685274082E-2</c:v>
                </c:pt>
                <c:pt idx="15">
                  <c:v>6.5642262288646496</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1751339120"/>
        <c:axId val="1751339664"/>
      </c:barChart>
      <c:catAx>
        <c:axId val="175133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751339664"/>
        <c:crosses val="autoZero"/>
        <c:auto val="1"/>
        <c:lblAlgn val="ctr"/>
        <c:lblOffset val="100"/>
        <c:noMultiLvlLbl val="0"/>
      </c:catAx>
      <c:valAx>
        <c:axId val="175133966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751339120"/>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CFB-46D3-A574-771DF452054E}"/>
              </c:ext>
            </c:extLst>
          </c:dPt>
          <c:dPt>
            <c:idx val="6"/>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3-2CFB-46D3-A574-771DF452054E}"/>
              </c:ext>
            </c:extLst>
          </c:dPt>
          <c:dPt>
            <c:idx val="7"/>
            <c:invertIfNegative val="0"/>
            <c:bubble3D val="0"/>
            <c:extLst>
              <c:ext xmlns:c16="http://schemas.microsoft.com/office/drawing/2014/chart" uri="{C3380CC4-5D6E-409C-BE32-E72D297353CC}">
                <c16:uniqueId val="{00000004-2CFB-46D3-A574-771DF452054E}"/>
              </c:ext>
            </c:extLst>
          </c:dPt>
          <c:dPt>
            <c:idx val="8"/>
            <c:invertIfNegative val="0"/>
            <c:bubble3D val="0"/>
            <c:extLst>
              <c:ext xmlns:c16="http://schemas.microsoft.com/office/drawing/2014/chart" uri="{C3380CC4-5D6E-409C-BE32-E72D297353CC}">
                <c16:uniqueId val="{00000005-2CFB-46D3-A574-771DF452054E}"/>
              </c:ext>
            </c:extLst>
          </c:dPt>
          <c:dPt>
            <c:idx val="9"/>
            <c:invertIfNegative val="0"/>
            <c:bubble3D val="0"/>
            <c:extLst>
              <c:ext xmlns:c16="http://schemas.microsoft.com/office/drawing/2014/chart" uri="{C3380CC4-5D6E-409C-BE32-E72D297353CC}">
                <c16:uniqueId val="{00000006-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a:solidFill>
                      <a:srgbClr val="0066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'42pbpcasaadpot'!$P$11:$P$29</c:f>
              <c:strCache>
                <c:ptCount val="19"/>
                <c:pt idx="0">
                  <c:v>Castilla y León</c:v>
                </c:pt>
                <c:pt idx="1">
                  <c:v>Andalucía</c:v>
                </c:pt>
                <c:pt idx="2">
                  <c:v>Castilla - La Mancha</c:v>
                </c:pt>
                <c:pt idx="3">
                  <c:v>Balears, Illes</c:v>
                </c:pt>
                <c:pt idx="4">
                  <c:v>Comunitat Valenciana</c:v>
                </c:pt>
                <c:pt idx="5">
                  <c:v>Extremadura</c:v>
                </c:pt>
                <c:pt idx="6">
                  <c:v>TOTAL</c:v>
                </c:pt>
                <c:pt idx="7">
                  <c:v>Madrid, Comunidad de</c:v>
                </c:pt>
                <c:pt idx="8">
                  <c:v>País Vasco</c:v>
                </c:pt>
                <c:pt idx="9">
                  <c:v>Aragón</c:v>
                </c:pt>
                <c:pt idx="10">
                  <c:v>Rioja, La</c:v>
                </c:pt>
                <c:pt idx="11">
                  <c:v>Murcia, Región de</c:v>
                </c:pt>
                <c:pt idx="12">
                  <c:v>Navarra, Comunidad Foral de</c:v>
                </c:pt>
                <c:pt idx="13">
                  <c:v>Cantabria</c:v>
                </c:pt>
                <c:pt idx="14">
                  <c:v>Cataluña</c:v>
                </c:pt>
                <c:pt idx="15">
                  <c:v>Asturias, Principado de</c:v>
                </c:pt>
                <c:pt idx="16">
                  <c:v>Canarias</c:v>
                </c:pt>
                <c:pt idx="17">
                  <c:v>Ceuta y Melilla</c:v>
                </c:pt>
                <c:pt idx="18">
                  <c:v>Galicia</c:v>
                </c:pt>
              </c:strCache>
            </c:strRef>
          </c:cat>
          <c:val>
            <c:numRef>
              <c:f>'42pbpcasaadpot'!$Q$11:$Q$29</c:f>
              <c:numCache>
                <c:formatCode>#,##0.00</c:formatCode>
                <c:ptCount val="19"/>
                <c:pt idx="0">
                  <c:v>27.447822389456629</c:v>
                </c:pt>
                <c:pt idx="1">
                  <c:v>25.595692488374077</c:v>
                </c:pt>
                <c:pt idx="2">
                  <c:v>23.254522565402592</c:v>
                </c:pt>
                <c:pt idx="3">
                  <c:v>21.906988913235438</c:v>
                </c:pt>
                <c:pt idx="4">
                  <c:v>20.874430681414729</c:v>
                </c:pt>
                <c:pt idx="5">
                  <c:v>20.458990496727765</c:v>
                </c:pt>
                <c:pt idx="6">
                  <c:v>20.341817775918088</c:v>
                </c:pt>
                <c:pt idx="7">
                  <c:v>20.253815129103995</c:v>
                </c:pt>
                <c:pt idx="8">
                  <c:v>19.413812771823086</c:v>
                </c:pt>
                <c:pt idx="9">
                  <c:v>19.35473914877419</c:v>
                </c:pt>
                <c:pt idx="10">
                  <c:v>19.137621590481043</c:v>
                </c:pt>
                <c:pt idx="11">
                  <c:v>18.802222189124379</c:v>
                </c:pt>
                <c:pt idx="12">
                  <c:v>18.559509826477605</c:v>
                </c:pt>
                <c:pt idx="13">
                  <c:v>17.887598065771787</c:v>
                </c:pt>
                <c:pt idx="14">
                  <c:v>17.541983419774368</c:v>
                </c:pt>
                <c:pt idx="15">
                  <c:v>14.830337670928467</c:v>
                </c:pt>
                <c:pt idx="16">
                  <c:v>14.488021841808916</c:v>
                </c:pt>
                <c:pt idx="17">
                  <c:v>14.291487068965518</c:v>
                </c:pt>
                <c:pt idx="18">
                  <c:v>14.224871179138228</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1751341296"/>
        <c:axId val="1751340208"/>
      </c:barChart>
      <c:catAx>
        <c:axId val="1751341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751340208"/>
        <c:crosses val="autoZero"/>
        <c:auto val="1"/>
        <c:lblAlgn val="ctr"/>
        <c:lblOffset val="100"/>
        <c:tickLblSkip val="1"/>
        <c:tickMarkSkip val="1"/>
        <c:noMultiLvlLbl val="0"/>
      </c:catAx>
      <c:valAx>
        <c:axId val="1751340208"/>
        <c:scaling>
          <c:orientation val="minMax"/>
          <c:max val="26.5"/>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75134129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registradas sobre</a:t>
            </a:r>
            <a:r>
              <a:rPr lang="es-ES" baseline="0">
                <a:solidFill>
                  <a:srgbClr val="008000"/>
                </a:solidFill>
              </a:rPr>
              <a:t> la población potencialmente dependiente</a:t>
            </a:r>
            <a:endParaRPr lang="es-ES">
              <a:solidFill>
                <a:srgbClr val="008000"/>
              </a:solidFill>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11C3-423E-BDE0-260756DA6119}"/>
              </c:ext>
            </c:extLst>
          </c:dPt>
          <c:dPt>
            <c:idx val="7"/>
            <c:invertIfNegative val="0"/>
            <c:bubble3D val="0"/>
            <c:extLst>
              <c:ext xmlns:c16="http://schemas.microsoft.com/office/drawing/2014/chart" uri="{C3380CC4-5D6E-409C-BE32-E72D297353CC}">
                <c16:uniqueId val="{00000001-11C3-423E-BDE0-260756DA6119}"/>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11C3-423E-BDE0-260756DA6119}"/>
              </c:ext>
            </c:extLst>
          </c:dPt>
          <c:dPt>
            <c:idx val="9"/>
            <c:invertIfNegative val="0"/>
            <c:bubble3D val="0"/>
            <c:extLst>
              <c:ext xmlns:c16="http://schemas.microsoft.com/office/drawing/2014/chart" uri="{C3380CC4-5D6E-409C-BE32-E72D297353CC}">
                <c16:uniqueId val="{00000004-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4945840611874E-2"/>
                  <c:y val="7.220239251566130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8.385744234800787E-3"/>
                  <c:y val="2.39934809592839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5.5904475002071189E-3"/>
                  <c:y val="9.64890838194029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131035507355E-2"/>
                  <c:y val="-1.441863990827861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240391334731E-2"/>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'22solcasaadpot'!$Q$10:$Q$28</c:f>
              <c:strCache>
                <c:ptCount val="19"/>
                <c:pt idx="0">
                  <c:v>Andalucía</c:v>
                </c:pt>
                <c:pt idx="1">
                  <c:v>Extremadura</c:v>
                </c:pt>
                <c:pt idx="2">
                  <c:v>Castilla y León</c:v>
                </c:pt>
                <c:pt idx="3">
                  <c:v>Cataluña</c:v>
                </c:pt>
                <c:pt idx="4">
                  <c:v>Balears, Illes</c:v>
                </c:pt>
                <c:pt idx="5">
                  <c:v>País Vasco</c:v>
                </c:pt>
                <c:pt idx="6">
                  <c:v>Castilla - La Mancha</c:v>
                </c:pt>
                <c:pt idx="7">
                  <c:v>Rioja, La</c:v>
                </c:pt>
                <c:pt idx="8">
                  <c:v>TOTAL</c:v>
                </c:pt>
                <c:pt idx="9">
                  <c:v>Comunitat Valenciana</c:v>
                </c:pt>
                <c:pt idx="10">
                  <c:v>Madrid, Comunidad de</c:v>
                </c:pt>
                <c:pt idx="11">
                  <c:v>Murcia, Región de</c:v>
                </c:pt>
                <c:pt idx="12">
                  <c:v>Aragón</c:v>
                </c:pt>
                <c:pt idx="13">
                  <c:v>Navarra, Comunidad Foral de</c:v>
                </c:pt>
                <c:pt idx="14">
                  <c:v>Cantabria</c:v>
                </c:pt>
                <c:pt idx="15">
                  <c:v>Canarias</c:v>
                </c:pt>
                <c:pt idx="16">
                  <c:v>Asturias, Principado de</c:v>
                </c:pt>
                <c:pt idx="17">
                  <c:v>Ceuta y Melilla</c:v>
                </c:pt>
                <c:pt idx="18">
                  <c:v>Galicia</c:v>
                </c:pt>
              </c:strCache>
            </c:strRef>
          </c:cat>
          <c:val>
            <c:numRef>
              <c:f>'22solcasaadpot'!$R$10:$R$28</c:f>
              <c:numCache>
                <c:formatCode>0.00</c:formatCode>
                <c:ptCount val="19"/>
                <c:pt idx="0">
                  <c:v>40.163189149768428</c:v>
                </c:pt>
                <c:pt idx="1">
                  <c:v>35.659211153180713</c:v>
                </c:pt>
                <c:pt idx="2">
                  <c:v>35.221846894998649</c:v>
                </c:pt>
                <c:pt idx="3">
                  <c:v>33.585520534575792</c:v>
                </c:pt>
                <c:pt idx="4">
                  <c:v>32.953690682539161</c:v>
                </c:pt>
                <c:pt idx="5">
                  <c:v>32.67788815742567</c:v>
                </c:pt>
                <c:pt idx="6">
                  <c:v>31.718833531653647</c:v>
                </c:pt>
                <c:pt idx="7">
                  <c:v>31.641222219760252</c:v>
                </c:pt>
                <c:pt idx="8">
                  <c:v>30.807277542010308</c:v>
                </c:pt>
                <c:pt idx="9">
                  <c:v>28.611830245921247</c:v>
                </c:pt>
                <c:pt idx="10">
                  <c:v>28.021832381962152</c:v>
                </c:pt>
                <c:pt idx="11">
                  <c:v>27.902970365846997</c:v>
                </c:pt>
                <c:pt idx="12">
                  <c:v>26.370613471054824</c:v>
                </c:pt>
                <c:pt idx="13">
                  <c:v>25.891527311916494</c:v>
                </c:pt>
                <c:pt idx="14">
                  <c:v>23.52775938522041</c:v>
                </c:pt>
                <c:pt idx="15">
                  <c:v>23.431335218296567</c:v>
                </c:pt>
                <c:pt idx="16">
                  <c:v>23.0943349422745</c:v>
                </c:pt>
                <c:pt idx="17">
                  <c:v>22.37787356321839</c:v>
                </c:pt>
                <c:pt idx="18">
                  <c:v>16.560946375098339</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1664729472"/>
        <c:axId val="1664735456"/>
      </c:barChart>
      <c:catAx>
        <c:axId val="1664729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664735456"/>
        <c:crosses val="autoZero"/>
        <c:auto val="1"/>
        <c:lblAlgn val="ctr"/>
        <c:lblOffset val="100"/>
        <c:tickLblSkip val="1"/>
        <c:tickMarkSkip val="1"/>
        <c:noMultiLvlLbl val="0"/>
      </c:catAx>
      <c:valAx>
        <c:axId val="1664735456"/>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6647294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registradas sobre</a:t>
            </a:r>
            <a:r>
              <a:rPr lang="es-ES" baseline="0">
                <a:solidFill>
                  <a:srgbClr val="008000"/>
                </a:solidFill>
              </a:rPr>
              <a:t> la población </a:t>
            </a:r>
            <a:endParaRPr lang="es-ES">
              <a:solidFill>
                <a:srgbClr val="008000"/>
              </a:solidFill>
            </a:endParaRPr>
          </a:p>
        </c:rich>
      </c:tx>
      <c:layout>
        <c:manualLayout>
          <c:xMode val="edge"/>
          <c:yMode val="edge"/>
          <c:x val="0.25981691312976124"/>
          <c:y val="2.590985804193830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1-5A18-4C66-836E-237B6531E29D}"/>
              </c:ext>
            </c:extLst>
          </c:dPt>
          <c:dPt>
            <c:idx val="9"/>
            <c:invertIfNegative val="0"/>
            <c:bubble3D val="0"/>
            <c:extLst>
              <c:ext xmlns:c16="http://schemas.microsoft.com/office/drawing/2014/chart" uri="{C3380CC4-5D6E-409C-BE32-E72D297353CC}">
                <c16:uniqueId val="{00000002-5A18-4C66-836E-237B6531E29D}"/>
              </c:ext>
            </c:extLst>
          </c:dPt>
          <c:dPt>
            <c:idx val="10"/>
            <c:invertIfNegative val="0"/>
            <c:bubble3D val="0"/>
            <c:extLst>
              <c:ext xmlns:c16="http://schemas.microsoft.com/office/drawing/2014/chart" uri="{C3380CC4-5D6E-409C-BE32-E72D297353CC}">
                <c16:uniqueId val="{00000003-5A18-4C66-836E-237B6531E29D}"/>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Castilla - La Mancha</c:v>
                </c:pt>
                <c:pt idx="2">
                  <c:v>Andalucía</c:v>
                </c:pt>
                <c:pt idx="3">
                  <c:v>Extremadura</c:v>
                </c:pt>
                <c:pt idx="4">
                  <c:v>Cantabria</c:v>
                </c:pt>
                <c:pt idx="5">
                  <c:v>País Vasco</c:v>
                </c:pt>
                <c:pt idx="6">
                  <c:v>Asturias, Principado de</c:v>
                </c:pt>
                <c:pt idx="7">
                  <c:v>Aragón</c:v>
                </c:pt>
                <c:pt idx="8">
                  <c:v>TOTAL</c:v>
                </c:pt>
                <c:pt idx="9">
                  <c:v>Rioja, La</c:v>
                </c:pt>
                <c:pt idx="10">
                  <c:v>Comunitat Valenciana</c:v>
                </c:pt>
                <c:pt idx="11">
                  <c:v>Galicia</c:v>
                </c:pt>
                <c:pt idx="12">
                  <c:v>Murcia, Región de</c:v>
                </c:pt>
                <c:pt idx="13">
                  <c:v>Madrid, Comunidad de</c:v>
                </c:pt>
                <c:pt idx="14">
                  <c:v>Cataluña</c:v>
                </c:pt>
                <c:pt idx="15">
                  <c:v>Navarra, Comunidad Foral de</c:v>
                </c:pt>
                <c:pt idx="16">
                  <c:v>Balears, Illes</c:v>
                </c:pt>
                <c:pt idx="17">
                  <c:v>Ceuta y Melilla</c:v>
                </c:pt>
                <c:pt idx="18">
                  <c:v>Canarias</c:v>
                </c:pt>
              </c:strCache>
            </c:strRef>
          </c:cat>
          <c:val>
            <c:numRef>
              <c:f>'44bpbpcasaad'!$AF$11:$AF$29</c:f>
              <c:numCache>
                <c:formatCode>0.00</c:formatCode>
                <c:ptCount val="19"/>
                <c:pt idx="0">
                  <c:v>4.8699339132780359</c:v>
                </c:pt>
                <c:pt idx="1">
                  <c:v>3.2835961911589382</c:v>
                </c:pt>
                <c:pt idx="2">
                  <c:v>3.1793065258446669</c:v>
                </c:pt>
                <c:pt idx="3">
                  <c:v>3.0942114723884502</c:v>
                </c:pt>
                <c:pt idx="4">
                  <c:v>3.0457702570199623</c:v>
                </c:pt>
                <c:pt idx="5">
                  <c:v>2.9594588107640067</c:v>
                </c:pt>
                <c:pt idx="6">
                  <c:v>2.8563153064738636</c:v>
                </c:pt>
                <c:pt idx="7">
                  <c:v>2.8368826410015719</c:v>
                </c:pt>
                <c:pt idx="8">
                  <c:v>2.7791223331989481</c:v>
                </c:pt>
                <c:pt idx="9">
                  <c:v>2.6999737411376339</c:v>
                </c:pt>
                <c:pt idx="10">
                  <c:v>2.6871888342941412</c:v>
                </c:pt>
                <c:pt idx="11">
                  <c:v>2.5672151718067964</c:v>
                </c:pt>
                <c:pt idx="12">
                  <c:v>2.4722595402505942</c:v>
                </c:pt>
                <c:pt idx="13">
                  <c:v>2.4110651677190589</c:v>
                </c:pt>
                <c:pt idx="14">
                  <c:v>2.4080247300936746</c:v>
                </c:pt>
                <c:pt idx="15">
                  <c:v>2.3078764735731805</c:v>
                </c:pt>
                <c:pt idx="16">
                  <c:v>2.2771253183802616</c:v>
                </c:pt>
                <c:pt idx="17">
                  <c:v>1.8914116954963842</c:v>
                </c:pt>
                <c:pt idx="18">
                  <c:v>1.6423742286016307</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1756831040"/>
        <c:axId val="1756828864"/>
      </c:barChart>
      <c:catAx>
        <c:axId val="1756831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756828864"/>
        <c:crosses val="autoZero"/>
        <c:auto val="1"/>
        <c:lblAlgn val="ctr"/>
        <c:lblOffset val="100"/>
        <c:tickLblSkip val="1"/>
        <c:tickMarkSkip val="1"/>
        <c:noMultiLvlLbl val="0"/>
      </c:catAx>
      <c:valAx>
        <c:axId val="175682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75683104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a:t>
            </a:r>
            <a:r>
              <a:rPr lang="es-ES" sz="960" b="0" i="0" u="none" strike="noStrike" baseline="0">
                <a:solidFill>
                  <a:srgbClr val="006600"/>
                </a:solidFill>
                <a:effectLst/>
              </a:rPr>
              <a:t>personas con resolución de PIA </a:t>
            </a:r>
            <a:r>
              <a:rPr lang="es-ES">
                <a:solidFill>
                  <a:srgbClr val="008000"/>
                </a:solidFill>
              </a:rPr>
              <a:t>en el tramo de edad</a:t>
            </a:r>
            <a:r>
              <a:rPr lang="es-ES" baseline="0">
                <a:solidFill>
                  <a:srgbClr val="008000"/>
                </a:solidFill>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extLst>
              <c:ext xmlns:c16="http://schemas.microsoft.com/office/drawing/2014/chart" uri="{C3380CC4-5D6E-409C-BE32-E72D297353CC}">
                <c16:uniqueId val="{00000000-35CB-4C35-AA3A-4F0EC5CBF55F}"/>
              </c:ext>
            </c:extLst>
          </c:dPt>
          <c:dPt>
            <c:idx val="9"/>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35CB-4C35-AA3A-4F0EC5CBF55F}"/>
              </c:ext>
            </c:extLst>
          </c:dPt>
          <c:dPt>
            <c:idx val="10"/>
            <c:invertIfNegative val="0"/>
            <c:bubble3D val="0"/>
            <c:extLst>
              <c:ext xmlns:c16="http://schemas.microsoft.com/office/drawing/2014/chart" uri="{C3380CC4-5D6E-409C-BE32-E72D297353CC}">
                <c16:uniqueId val="{00000003-35CB-4C35-AA3A-4F0EC5CBF55F}"/>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Extremadura</c:v>
                </c:pt>
                <c:pt idx="5">
                  <c:v>Cantabria</c:v>
                </c:pt>
                <c:pt idx="6">
                  <c:v>Asturias, Principado de</c:v>
                </c:pt>
                <c:pt idx="7">
                  <c:v>País Vasco</c:v>
                </c:pt>
                <c:pt idx="8">
                  <c:v>Galicia</c:v>
                </c:pt>
                <c:pt idx="9">
                  <c:v>TOTAL</c:v>
                </c:pt>
                <c:pt idx="10">
                  <c:v>Castilla - La Mancha</c:v>
                </c:pt>
                <c:pt idx="11">
                  <c:v>Comunitat Valenciana</c:v>
                </c:pt>
                <c:pt idx="12">
                  <c:v>Cataluña</c:v>
                </c:pt>
                <c:pt idx="13">
                  <c:v>Canarias</c:v>
                </c:pt>
                <c:pt idx="14">
                  <c:v>Madrid, Comunidad de</c:v>
                </c:pt>
                <c:pt idx="15">
                  <c:v>Aragón</c:v>
                </c:pt>
                <c:pt idx="16">
                  <c:v>Balears, Illes</c:v>
                </c:pt>
                <c:pt idx="17">
                  <c:v>Navarra, Comunidad Foral de</c:v>
                </c:pt>
                <c:pt idx="18">
                  <c:v>Rioja, La</c:v>
                </c:pt>
              </c:strCache>
            </c:strRef>
          </c:cat>
          <c:val>
            <c:numRef>
              <c:f>'44bpbpcasaad'!$AL$11:$AL$29</c:f>
              <c:numCache>
                <c:formatCode>0.00</c:formatCode>
                <c:ptCount val="19"/>
                <c:pt idx="0">
                  <c:v>1.3805462203355652</c:v>
                </c:pt>
                <c:pt idx="1">
                  <c:v>1.1834399282927059</c:v>
                </c:pt>
                <c:pt idx="2">
                  <c:v>1.1696210017812485</c:v>
                </c:pt>
                <c:pt idx="3">
                  <c:v>1.0877490877708771</c:v>
                </c:pt>
                <c:pt idx="4">
                  <c:v>1.0128578726240953</c:v>
                </c:pt>
                <c:pt idx="5">
                  <c:v>1.0028045663580829</c:v>
                </c:pt>
                <c:pt idx="6">
                  <c:v>1.0015987319459436</c:v>
                </c:pt>
                <c:pt idx="7">
                  <c:v>0.99347922368733776</c:v>
                </c:pt>
                <c:pt idx="8">
                  <c:v>0.97508142027956057</c:v>
                </c:pt>
                <c:pt idx="9">
                  <c:v>0.9506740242038656</c:v>
                </c:pt>
                <c:pt idx="10">
                  <c:v>0.94503568238066715</c:v>
                </c:pt>
                <c:pt idx="11">
                  <c:v>0.92422420415388606</c:v>
                </c:pt>
                <c:pt idx="12">
                  <c:v>0.82157863145258103</c:v>
                </c:pt>
                <c:pt idx="13">
                  <c:v>0.81857943722248139</c:v>
                </c:pt>
                <c:pt idx="14">
                  <c:v>0.79219778938333096</c:v>
                </c:pt>
                <c:pt idx="15">
                  <c:v>0.76641625886289766</c:v>
                </c:pt>
                <c:pt idx="16">
                  <c:v>0.71771501482160238</c:v>
                </c:pt>
                <c:pt idx="17">
                  <c:v>0.6177514301200564</c:v>
                </c:pt>
                <c:pt idx="18">
                  <c:v>0.60946219940169133</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1756825600"/>
        <c:axId val="1756831584"/>
      </c:barChart>
      <c:catAx>
        <c:axId val="1756825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756831584"/>
        <c:crosses val="autoZero"/>
        <c:auto val="1"/>
        <c:lblAlgn val="ctr"/>
        <c:lblOffset val="100"/>
        <c:tickLblSkip val="1"/>
        <c:tickMarkSkip val="1"/>
        <c:noMultiLvlLbl val="0"/>
      </c:catAx>
      <c:valAx>
        <c:axId val="175683158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75682560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en el tramo de edad</a:t>
            </a:r>
            <a:r>
              <a:rPr lang="es-ES" baseline="0">
                <a:solidFill>
                  <a:srgbClr val="008000"/>
                </a:solidFill>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4EDA-4EC5-A140-89485EB9CF3A}"/>
              </c:ext>
            </c:extLst>
          </c:dPt>
          <c:dPt>
            <c:idx val="7"/>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4EDA-4EC5-A140-89485EB9CF3A}"/>
              </c:ext>
            </c:extLst>
          </c:dPt>
          <c:dPt>
            <c:idx val="8"/>
            <c:invertIfNegative val="0"/>
            <c:bubble3D val="0"/>
            <c:extLst>
              <c:ext xmlns:c16="http://schemas.microsoft.com/office/drawing/2014/chart" uri="{C3380CC4-5D6E-409C-BE32-E72D297353CC}">
                <c16:uniqueId val="{00000003-4EDA-4EC5-A140-89485EB9CF3A}"/>
              </c:ext>
            </c:extLst>
          </c:dPt>
          <c:dPt>
            <c:idx val="9"/>
            <c:invertIfNegative val="0"/>
            <c:bubble3D val="0"/>
            <c:extLst>
              <c:ext xmlns:c16="http://schemas.microsoft.com/office/drawing/2014/chart" uri="{C3380CC4-5D6E-409C-BE32-E72D297353CC}">
                <c16:uniqueId val="{00000004-4EDA-4EC5-A140-89485EB9CF3A}"/>
              </c:ext>
            </c:extLst>
          </c:dPt>
          <c:dPt>
            <c:idx val="10"/>
            <c:invertIfNegative val="0"/>
            <c:bubble3D val="0"/>
            <c:extLst>
              <c:ext xmlns:c16="http://schemas.microsoft.com/office/drawing/2014/chart" uri="{C3380CC4-5D6E-409C-BE32-E72D297353CC}">
                <c16:uniqueId val="{00000005-4EDA-4EC5-A140-89485EB9CF3A}"/>
              </c:ext>
            </c:extLst>
          </c:dPt>
          <c:dLbls>
            <c:dLbl>
              <c:idx val="0"/>
              <c:layout>
                <c:manualLayout>
                  <c:x val="-1.6808027613911605E-3"/>
                  <c:y val="-3.121917452626248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Andalucía</c:v>
                </c:pt>
                <c:pt idx="1">
                  <c:v>Castilla y León</c:v>
                </c:pt>
                <c:pt idx="2">
                  <c:v>Castilla - La Mancha</c:v>
                </c:pt>
                <c:pt idx="3">
                  <c:v>Balears, Illes</c:v>
                </c:pt>
                <c:pt idx="4">
                  <c:v>Murcia, Región de</c:v>
                </c:pt>
                <c:pt idx="5">
                  <c:v>Extremadura</c:v>
                </c:pt>
                <c:pt idx="6">
                  <c:v>Cantabria</c:v>
                </c:pt>
                <c:pt idx="7">
                  <c:v>TOTAL</c:v>
                </c:pt>
                <c:pt idx="8">
                  <c:v>Comunitat Valenciana</c:v>
                </c:pt>
                <c:pt idx="9">
                  <c:v>Cataluña</c:v>
                </c:pt>
                <c:pt idx="10">
                  <c:v>Aragón</c:v>
                </c:pt>
                <c:pt idx="11">
                  <c:v>Madrid, Comunidad de</c:v>
                </c:pt>
                <c:pt idx="12">
                  <c:v>País Vasco</c:v>
                </c:pt>
                <c:pt idx="13">
                  <c:v>Ceuta y Melilla</c:v>
                </c:pt>
                <c:pt idx="14">
                  <c:v>Rioja, La</c:v>
                </c:pt>
                <c:pt idx="15">
                  <c:v>Asturias, Principado de</c:v>
                </c:pt>
                <c:pt idx="16">
                  <c:v>Navarra, Comunidad Foral de</c:v>
                </c:pt>
                <c:pt idx="17">
                  <c:v>Galicia</c:v>
                </c:pt>
                <c:pt idx="18">
                  <c:v>Canarias</c:v>
                </c:pt>
              </c:strCache>
            </c:strRef>
          </c:cat>
          <c:val>
            <c:numRef>
              <c:f>'44bpbpcasaad'!$AR$11:$AR$29</c:f>
              <c:numCache>
                <c:formatCode>0.00</c:formatCode>
                <c:ptCount val="19"/>
                <c:pt idx="0">
                  <c:v>5.0905907416207858</c:v>
                </c:pt>
                <c:pt idx="1">
                  <c:v>4.9136015553703922</c:v>
                </c:pt>
                <c:pt idx="2">
                  <c:v>4.5127402686679403</c:v>
                </c:pt>
                <c:pt idx="3">
                  <c:v>4.1512725416084582</c:v>
                </c:pt>
                <c:pt idx="4">
                  <c:v>4.1296840663260941</c:v>
                </c:pt>
                <c:pt idx="5">
                  <c:v>4.0256583301118454</c:v>
                </c:pt>
                <c:pt idx="6">
                  <c:v>3.9239873666748193</c:v>
                </c:pt>
                <c:pt idx="7">
                  <c:v>3.8381126874226985</c:v>
                </c:pt>
                <c:pt idx="8">
                  <c:v>3.7925160979125816</c:v>
                </c:pt>
                <c:pt idx="9">
                  <c:v>3.5904791788067598</c:v>
                </c:pt>
                <c:pt idx="10">
                  <c:v>3.5012068727961174</c:v>
                </c:pt>
                <c:pt idx="11">
                  <c:v>3.3701871171488449</c:v>
                </c:pt>
                <c:pt idx="12">
                  <c:v>3.3371082358936608</c:v>
                </c:pt>
                <c:pt idx="13">
                  <c:v>3.3029839835183092</c:v>
                </c:pt>
                <c:pt idx="14">
                  <c:v>3.3012202954399488</c:v>
                </c:pt>
                <c:pt idx="15">
                  <c:v>3.0574504370070348</c:v>
                </c:pt>
                <c:pt idx="16">
                  <c:v>2.7690094268719534</c:v>
                </c:pt>
                <c:pt idx="17">
                  <c:v>2.6872247643757166</c:v>
                </c:pt>
                <c:pt idx="18">
                  <c:v>2.4890237836045244</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1756828320"/>
        <c:axId val="1756826144"/>
      </c:barChart>
      <c:catAx>
        <c:axId val="175682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756826144"/>
        <c:crosses val="autoZero"/>
        <c:auto val="1"/>
        <c:lblAlgn val="ctr"/>
        <c:lblOffset val="100"/>
        <c:tickLblSkip val="1"/>
        <c:tickMarkSkip val="1"/>
        <c:noMultiLvlLbl val="0"/>
      </c:catAx>
      <c:valAx>
        <c:axId val="175682614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75682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en el tramo de edad</a:t>
            </a:r>
            <a:r>
              <a:rPr lang="es-ES" baseline="0">
                <a:solidFill>
                  <a:srgbClr val="008000"/>
                </a:solidFill>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A07-47B6-9550-8ED5A18FFB7A}"/>
              </c:ext>
            </c:extLst>
          </c:dPt>
          <c:dPt>
            <c:idx val="6"/>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2A07-47B6-9550-8ED5A18FFB7A}"/>
              </c:ext>
            </c:extLst>
          </c:dPt>
          <c:dPt>
            <c:idx val="7"/>
            <c:invertIfNegative val="0"/>
            <c:bubble3D val="0"/>
            <c:extLst>
              <c:ext xmlns:c16="http://schemas.microsoft.com/office/drawing/2014/chart" uri="{C3380CC4-5D6E-409C-BE32-E72D297353CC}">
                <c16:uniqueId val="{00000004-2A07-47B6-9550-8ED5A18FFB7A}"/>
              </c:ext>
            </c:extLst>
          </c:dPt>
          <c:dPt>
            <c:idx val="8"/>
            <c:invertIfNegative val="0"/>
            <c:bubble3D val="0"/>
            <c:extLst>
              <c:ext xmlns:c16="http://schemas.microsoft.com/office/drawing/2014/chart" uri="{C3380CC4-5D6E-409C-BE32-E72D297353CC}">
                <c16:uniqueId val="{00000005-2A07-47B6-9550-8ED5A18FFB7A}"/>
              </c:ext>
            </c:extLst>
          </c:dPt>
          <c:dPt>
            <c:idx val="9"/>
            <c:invertIfNegative val="0"/>
            <c:bubble3D val="0"/>
            <c:extLst>
              <c:ext xmlns:c16="http://schemas.microsoft.com/office/drawing/2014/chart" uri="{C3380CC4-5D6E-409C-BE32-E72D297353CC}">
                <c16:uniqueId val="{00000006-2A07-47B6-9550-8ED5A18FFB7A}"/>
              </c:ext>
            </c:extLst>
          </c:dPt>
          <c:dPt>
            <c:idx val="10"/>
            <c:invertIfNegative val="0"/>
            <c:bubble3D val="0"/>
            <c:extLst>
              <c:ext xmlns:c16="http://schemas.microsoft.com/office/drawing/2014/chart" uri="{C3380CC4-5D6E-409C-BE32-E72D297353CC}">
                <c16:uniqueId val="{00000007-2A07-47B6-9550-8ED5A18FFB7A}"/>
              </c:ext>
            </c:extLst>
          </c:dPt>
          <c:dLbls>
            <c:dLbl>
              <c:idx val="0"/>
              <c:layout>
                <c:manualLayout>
                  <c:x val="4.6415070050848549E-3"/>
                  <c:y val="7.220117440973980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Castilla y León</c:v>
                </c:pt>
                <c:pt idx="1">
                  <c:v>Andalucía</c:v>
                </c:pt>
                <c:pt idx="2">
                  <c:v>Castilla - La Mancha</c:v>
                </c:pt>
                <c:pt idx="3">
                  <c:v>Balears, Illes</c:v>
                </c:pt>
                <c:pt idx="4">
                  <c:v>Rioja, La</c:v>
                </c:pt>
                <c:pt idx="5">
                  <c:v>Comunitat Valenciana</c:v>
                </c:pt>
                <c:pt idx="6">
                  <c:v>TOTAL</c:v>
                </c:pt>
                <c:pt idx="7">
                  <c:v>Extremadura</c:v>
                </c:pt>
                <c:pt idx="8">
                  <c:v>Madrid, Comunidad de</c:v>
                </c:pt>
                <c:pt idx="9">
                  <c:v>Aragón</c:v>
                </c:pt>
                <c:pt idx="10">
                  <c:v>Cantabria</c:v>
                </c:pt>
                <c:pt idx="11">
                  <c:v>Murcia, Región de</c:v>
                </c:pt>
                <c:pt idx="12">
                  <c:v>País Vasco</c:v>
                </c:pt>
                <c:pt idx="13">
                  <c:v>Navarra, Comunidad Foral de</c:v>
                </c:pt>
                <c:pt idx="14">
                  <c:v>Cataluña</c:v>
                </c:pt>
                <c:pt idx="15">
                  <c:v>Ceuta y Melilla</c:v>
                </c:pt>
                <c:pt idx="16">
                  <c:v>Asturias, Principado de</c:v>
                </c:pt>
                <c:pt idx="17">
                  <c:v>Galicia</c:v>
                </c:pt>
                <c:pt idx="18">
                  <c:v>Canarias</c:v>
                </c:pt>
              </c:strCache>
            </c:strRef>
          </c:cat>
          <c:val>
            <c:numRef>
              <c:f>'44bpbpcasaad'!$AX$11:$AX$29</c:f>
              <c:numCache>
                <c:formatCode>0.00</c:formatCode>
                <c:ptCount val="19"/>
                <c:pt idx="0">
                  <c:v>32.700031528011955</c:v>
                </c:pt>
                <c:pt idx="1">
                  <c:v>31.499350219687628</c:v>
                </c:pt>
                <c:pt idx="2">
                  <c:v>30.160050828996731</c:v>
                </c:pt>
                <c:pt idx="3">
                  <c:v>27.063665444331747</c:v>
                </c:pt>
                <c:pt idx="4">
                  <c:v>25.134366108125196</c:v>
                </c:pt>
                <c:pt idx="5">
                  <c:v>24.824243936935812</c:v>
                </c:pt>
                <c:pt idx="6">
                  <c:v>24.587508461387273</c:v>
                </c:pt>
                <c:pt idx="7">
                  <c:v>24.433888424064129</c:v>
                </c:pt>
                <c:pt idx="8">
                  <c:v>24.275536494595894</c:v>
                </c:pt>
                <c:pt idx="9">
                  <c:v>23.558103802089242</c:v>
                </c:pt>
                <c:pt idx="10">
                  <c:v>23.457151213805208</c:v>
                </c:pt>
                <c:pt idx="11">
                  <c:v>23.252470548824746</c:v>
                </c:pt>
                <c:pt idx="12">
                  <c:v>23.047951439673085</c:v>
                </c:pt>
                <c:pt idx="13">
                  <c:v>22.848256907276145</c:v>
                </c:pt>
                <c:pt idx="14">
                  <c:v>21.690508127570201</c:v>
                </c:pt>
                <c:pt idx="15">
                  <c:v>19.139740687384236</c:v>
                </c:pt>
                <c:pt idx="16">
                  <c:v>18.341625985730378</c:v>
                </c:pt>
                <c:pt idx="17">
                  <c:v>15.641649951009457</c:v>
                </c:pt>
                <c:pt idx="18">
                  <c:v>14.758666932078912</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1756824512"/>
        <c:axId val="1756827232"/>
      </c:barChart>
      <c:catAx>
        <c:axId val="1756824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756827232"/>
        <c:crosses val="autoZero"/>
        <c:auto val="1"/>
        <c:lblAlgn val="ctr"/>
        <c:lblOffset val="100"/>
        <c:tickLblSkip val="1"/>
        <c:tickMarkSkip val="1"/>
        <c:noMultiLvlLbl val="0"/>
      </c:catAx>
      <c:valAx>
        <c:axId val="175682723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7568245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'45ResolPIAAltaBaj'!$AC$11:$AC$34</c:f>
              <c:numCache>
                <c:formatCode>m/d/yyyy</c:formatCode>
                <c:ptCount val="24"/>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numCache>
            </c:numRef>
          </c:cat>
          <c:val>
            <c:numRef>
              <c:f>'45ResolPIAAltaBaj'!$AD$11:$AD$34</c:f>
              <c:numCache>
                <c:formatCode>0</c:formatCode>
                <c:ptCount val="24"/>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2"/>
              </a:solidFill>
              <a:round/>
            </a:ln>
            <a:effectLst/>
          </c:spPr>
          <c:marker>
            <c:symbol val="none"/>
          </c:marker>
          <c:cat>
            <c:numRef>
              <c:f>'45ResolPIAAltaBaj'!$AC$11:$AC$34</c:f>
              <c:numCache>
                <c:formatCode>m/d/yyyy</c:formatCode>
                <c:ptCount val="24"/>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numCache>
            </c:numRef>
          </c:cat>
          <c:val>
            <c:numRef>
              <c:f>'45ResolPIAAltaBaj'!$AE$11:$AE$34</c:f>
              <c:numCache>
                <c:formatCode>0</c:formatCode>
                <c:ptCount val="24"/>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1756826688"/>
        <c:axId val="1756829952"/>
      </c:lineChart>
      <c:catAx>
        <c:axId val="1756826688"/>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1756829952"/>
        <c:crosses val="autoZero"/>
        <c:auto val="0"/>
        <c:lblAlgn val="ctr"/>
        <c:lblOffset val="100"/>
        <c:noMultiLvlLbl val="1"/>
      </c:catAx>
      <c:valAx>
        <c:axId val="17568299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1756826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2784</c:v>
                </c:pt>
                <c:pt idx="1">
                  <c:v>83156</c:v>
                </c:pt>
                <c:pt idx="2">
                  <c:v>48674</c:v>
                </c:pt>
                <c:pt idx="3">
                  <c:v>65538</c:v>
                </c:pt>
                <c:pt idx="4">
                  <c:v>65548</c:v>
                </c:pt>
                <c:pt idx="5">
                  <c:v>95522</c:v>
                </c:pt>
                <c:pt idx="6">
                  <c:v>253873</c:v>
                </c:pt>
                <c:pt idx="7">
                  <c:v>704305</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1756827776"/>
        <c:axId val="1756825056"/>
        <c:axId val="0"/>
      </c:bar3DChart>
      <c:catAx>
        <c:axId val="175682777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756825056"/>
        <c:crosses val="autoZero"/>
        <c:auto val="1"/>
        <c:lblAlgn val="ctr"/>
        <c:lblOffset val="100"/>
        <c:tickLblSkip val="1"/>
        <c:tickMarkSkip val="1"/>
        <c:noMultiLvlLbl val="0"/>
      </c:catAx>
      <c:valAx>
        <c:axId val="17568250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75682777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Persona</a:t>
            </a:r>
            <a:r>
              <a:rPr lang="es-ES" baseline="0"/>
              <a:t> con resolución de PIA</a:t>
            </a:r>
            <a:r>
              <a:rPr lang="es-ES"/>
              <a:t> por sexo</a:t>
            </a:r>
          </a:p>
        </c:rich>
      </c:tx>
      <c:layout>
        <c:manualLayout>
          <c:xMode val="edge"/>
          <c:yMode val="edge"/>
          <c:x val="0.17933349240435856"/>
          <c:y val="2.6316093748193371E-3"/>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CF66-44C6-9485-4914140F6EFA}"/>
              </c:ext>
            </c:extLst>
          </c:dPt>
          <c:dPt>
            <c:idx val="1"/>
            <c:bubble3D val="0"/>
            <c:spPr>
              <a:solidFill>
                <a:srgbClr val="993366"/>
              </a:solidFill>
              <a:ln w="25400">
                <a:noFill/>
              </a:ln>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840346</c:v>
                </c:pt>
                <c:pt idx="1">
                  <c:v>479054</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dependencia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442</c:v>
                </c:pt>
                <c:pt idx="1">
                  <c:v>9308</c:v>
                </c:pt>
                <c:pt idx="2">
                  <c:v>5967</c:v>
                </c:pt>
                <c:pt idx="3">
                  <c:v>9108</c:v>
                </c:pt>
                <c:pt idx="4">
                  <c:v>8063</c:v>
                </c:pt>
                <c:pt idx="5">
                  <c:v>10848</c:v>
                </c:pt>
                <c:pt idx="6">
                  <c:v>36573</c:v>
                </c:pt>
                <c:pt idx="7">
                  <c:v>168704</c:v>
                </c:pt>
              </c:numCache>
            </c:numRef>
          </c:val>
          <c:extLst>
            <c:ext xmlns:c15="http://schemas.microsoft.com/office/drawing/2012/chart" uri="{02D57815-91ED-43cb-92C2-25804820EDAC}">
              <c15:datalabelsRange>
                <c15:f>'46aperfpb_graf'!$V$12:$AC$12</c15:f>
                <c15:dlblRangeCache>
                  <c:ptCount val="8"/>
                  <c:pt idx="0">
                    <c:v>37%</c:v>
                  </c:pt>
                  <c:pt idx="1">
                    <c:v>36%</c:v>
                  </c:pt>
                  <c:pt idx="2">
                    <c:v>31%</c:v>
                  </c:pt>
                  <c:pt idx="3">
                    <c:v>32%</c:v>
                  </c:pt>
                  <c:pt idx="4">
                    <c:v>27%</c:v>
                  </c:pt>
                  <c:pt idx="5">
                    <c:v>23%</c:v>
                  </c:pt>
                  <c:pt idx="6">
                    <c:v>23%</c:v>
                  </c:pt>
                  <c:pt idx="7">
                    <c:v>32%</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554</c:v>
                </c:pt>
                <c:pt idx="1">
                  <c:v>10009</c:v>
                </c:pt>
                <c:pt idx="2">
                  <c:v>7317</c:v>
                </c:pt>
                <c:pt idx="3">
                  <c:v>11058</c:v>
                </c:pt>
                <c:pt idx="4">
                  <c:v>12036</c:v>
                </c:pt>
                <c:pt idx="5">
                  <c:v>18624</c:v>
                </c:pt>
                <c:pt idx="6">
                  <c:v>59082</c:v>
                </c:pt>
                <c:pt idx="7">
                  <c:v>203991</c:v>
                </c:pt>
              </c:numCache>
            </c:numRef>
          </c:val>
          <c:extLst>
            <c:ext xmlns:c15="http://schemas.microsoft.com/office/drawing/2012/chart" uri="{02D57815-91ED-43cb-92C2-25804820EDAC}">
              <c15:datalabelsRange>
                <c15:f>'46aperfpb_graf'!$V$13:$AC$13</c15:f>
                <c15:dlblRangeCache>
                  <c:ptCount val="8"/>
                  <c:pt idx="0">
                    <c:v>46%</c:v>
                  </c:pt>
                  <c:pt idx="1">
                    <c:v>39%</c:v>
                  </c:pt>
                  <c:pt idx="2">
                    <c:v>38%</c:v>
                  </c:pt>
                  <c:pt idx="3">
                    <c:v>39%</c:v>
                  </c:pt>
                  <c:pt idx="4">
                    <c:v>40%</c:v>
                  </c:pt>
                  <c:pt idx="5">
                    <c:v>40%</c:v>
                  </c:pt>
                  <c:pt idx="6">
                    <c:v>37%</c:v>
                  </c:pt>
                  <c:pt idx="7">
                    <c:v>38%</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207</c:v>
                </c:pt>
                <c:pt idx="1">
                  <c:v>6680</c:v>
                </c:pt>
                <c:pt idx="2">
                  <c:v>5742</c:v>
                </c:pt>
                <c:pt idx="3">
                  <c:v>8123</c:v>
                </c:pt>
                <c:pt idx="4">
                  <c:v>10074</c:v>
                </c:pt>
                <c:pt idx="5">
                  <c:v>17367</c:v>
                </c:pt>
                <c:pt idx="6">
                  <c:v>62659</c:v>
                </c:pt>
                <c:pt idx="7">
                  <c:v>157810</c:v>
                </c:pt>
              </c:numCache>
            </c:numRef>
          </c:val>
          <c:extLst>
            <c:ext xmlns:c15="http://schemas.microsoft.com/office/drawing/2012/chart" uri="{02D57815-91ED-43cb-92C2-25804820EDAC}">
              <c15:datalabelsRange>
                <c15:f>'46aperfpb_graf'!$V$14:$AC$14</c15:f>
                <c15:dlblRangeCache>
                  <c:ptCount val="8"/>
                  <c:pt idx="0">
                    <c:v>17%</c:v>
                  </c:pt>
                  <c:pt idx="1">
                    <c:v>26%</c:v>
                  </c:pt>
                  <c:pt idx="2">
                    <c:v>30%</c:v>
                  </c:pt>
                  <c:pt idx="3">
                    <c:v>29%</c:v>
                  </c:pt>
                  <c:pt idx="4">
                    <c:v>33%</c:v>
                  </c:pt>
                  <c:pt idx="5">
                    <c:v>37%</c:v>
                  </c:pt>
                  <c:pt idx="6">
                    <c:v>40%</c:v>
                  </c:pt>
                  <c:pt idx="7">
                    <c:v>30%</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1756830496"/>
        <c:axId val="1756829408"/>
      </c:barChart>
      <c:catAx>
        <c:axId val="175683049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756829408"/>
        <c:crosses val="autoZero"/>
        <c:auto val="1"/>
        <c:lblAlgn val="ctr"/>
        <c:lblOffset val="100"/>
        <c:noMultiLvlLbl val="0"/>
      </c:catAx>
      <c:valAx>
        <c:axId val="175682940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75683049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dependencia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571</c:v>
                </c:pt>
                <c:pt idx="1">
                  <c:v>18858</c:v>
                </c:pt>
                <c:pt idx="2">
                  <c:v>8961</c:v>
                </c:pt>
                <c:pt idx="3">
                  <c:v>11145</c:v>
                </c:pt>
                <c:pt idx="4">
                  <c:v>9222</c:v>
                </c:pt>
                <c:pt idx="5">
                  <c:v>11762</c:v>
                </c:pt>
                <c:pt idx="6">
                  <c:v>26277</c:v>
                </c:pt>
                <c:pt idx="7">
                  <c:v>50863</c:v>
                </c:pt>
              </c:numCache>
            </c:numRef>
          </c:val>
          <c:extLst>
            <c:ext xmlns:c15="http://schemas.microsoft.com/office/drawing/2012/chart" uri="{02D57815-91ED-43cb-92C2-25804820EDAC}">
              <c15:datalabelsRange>
                <c15:f>'46aperfpb_graf'!$V$16:$AC$16</c15:f>
                <c15:dlblRangeCache>
                  <c:ptCount val="8"/>
                  <c:pt idx="0">
                    <c:v>36%</c:v>
                  </c:pt>
                  <c:pt idx="1">
                    <c:v>33%</c:v>
                  </c:pt>
                  <c:pt idx="2">
                    <c:v>30%</c:v>
                  </c:pt>
                  <c:pt idx="3">
                    <c:v>30%</c:v>
                  </c:pt>
                  <c:pt idx="4">
                    <c:v>26%</c:v>
                  </c:pt>
                  <c:pt idx="5">
                    <c:v>24%</c:v>
                  </c:pt>
                  <c:pt idx="6">
                    <c:v>27%</c:v>
                  </c:pt>
                  <c:pt idx="7">
                    <c:v>29%</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745</c:v>
                </c:pt>
                <c:pt idx="1">
                  <c:v>23602</c:v>
                </c:pt>
                <c:pt idx="2">
                  <c:v>11082</c:v>
                </c:pt>
                <c:pt idx="3">
                  <c:v>14653</c:v>
                </c:pt>
                <c:pt idx="4">
                  <c:v>14266</c:v>
                </c:pt>
                <c:pt idx="5">
                  <c:v>20016</c:v>
                </c:pt>
                <c:pt idx="6">
                  <c:v>37798</c:v>
                </c:pt>
                <c:pt idx="7">
                  <c:v>65642</c:v>
                </c:pt>
              </c:numCache>
            </c:numRef>
          </c:val>
          <c:extLst>
            <c:ext xmlns:c15="http://schemas.microsoft.com/office/drawing/2012/chart" uri="{02D57815-91ED-43cb-92C2-25804820EDAC}">
              <c15:datalabelsRange>
                <c15:f>'46aperfpb_graf'!$V$17:$AC$17</c15:f>
                <c15:dlblRangeCache>
                  <c:ptCount val="8"/>
                  <c:pt idx="0">
                    <c:v>47%</c:v>
                  </c:pt>
                  <c:pt idx="1">
                    <c:v>41%</c:v>
                  </c:pt>
                  <c:pt idx="2">
                    <c:v>37%</c:v>
                  </c:pt>
                  <c:pt idx="3">
                    <c:v>39%</c:v>
                  </c:pt>
                  <c:pt idx="4">
                    <c:v>40%</c:v>
                  </c:pt>
                  <c:pt idx="5">
                    <c:v>41%</c:v>
                  </c:pt>
                  <c:pt idx="6">
                    <c:v>40%</c:v>
                  </c:pt>
                  <c:pt idx="7">
                    <c:v>38%</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265</c:v>
                </c:pt>
                <c:pt idx="1">
                  <c:v>14699</c:v>
                </c:pt>
                <c:pt idx="2">
                  <c:v>9605</c:v>
                </c:pt>
                <c:pt idx="3">
                  <c:v>11451</c:v>
                </c:pt>
                <c:pt idx="4">
                  <c:v>11887</c:v>
                </c:pt>
                <c:pt idx="5">
                  <c:v>16905</c:v>
                </c:pt>
                <c:pt idx="6">
                  <c:v>31484</c:v>
                </c:pt>
                <c:pt idx="7">
                  <c:v>57295</c:v>
                </c:pt>
              </c:numCache>
            </c:numRef>
          </c:val>
          <c:extLst>
            <c:ext xmlns:c15="http://schemas.microsoft.com/office/drawing/2012/chart" uri="{02D57815-91ED-43cb-92C2-25804820EDAC}">
              <c15:datalabelsRange>
                <c15:f>'46aperfpb_graf'!$V$18:$AC$18</c15:f>
                <c15:dlblRangeCache>
                  <c:ptCount val="8"/>
                  <c:pt idx="0">
                    <c:v>17%</c:v>
                  </c:pt>
                  <c:pt idx="1">
                    <c:v>26%</c:v>
                  </c:pt>
                  <c:pt idx="2">
                    <c:v>32%</c:v>
                  </c:pt>
                  <c:pt idx="3">
                    <c:v>31%</c:v>
                  </c:pt>
                  <c:pt idx="4">
                    <c:v>34%</c:v>
                  </c:pt>
                  <c:pt idx="5">
                    <c:v>35%</c:v>
                  </c:pt>
                  <c:pt idx="6">
                    <c:v>33%</c:v>
                  </c:pt>
                  <c:pt idx="7">
                    <c:v>33%</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1757812416"/>
        <c:axId val="1757810784"/>
      </c:barChart>
      <c:catAx>
        <c:axId val="175781241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757810784"/>
        <c:crosses val="autoZero"/>
        <c:auto val="1"/>
        <c:lblAlgn val="ctr"/>
        <c:lblOffset val="100"/>
        <c:noMultiLvlLbl val="0"/>
      </c:catAx>
      <c:valAx>
        <c:axId val="175781078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757812416"/>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r>
              <a:rPr lang="en-US" sz="1100" b="1">
                <a:solidFill>
                  <a:srgbClr val="008000"/>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rgbClr val="F44F42"/>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0.34573190015230881</c:v>
                </c:pt>
                <c:pt idx="1">
                  <c:v>0.24027531906695407</c:v>
                </c:pt>
                <c:pt idx="2">
                  <c:v>0.19820319230531555</c:v>
                </c:pt>
                <c:pt idx="3">
                  <c:v>4.5999803707029108E-2</c:v>
                </c:pt>
                <c:pt idx="4">
                  <c:v>3.246285882536832E-2</c:v>
                </c:pt>
                <c:pt idx="5">
                  <c:v>1.8522422836869636E-2</c:v>
                </c:pt>
                <c:pt idx="6">
                  <c:v>1.7306496933831093E-2</c:v>
                </c:pt>
                <c:pt idx="7">
                  <c:v>1.404403505647058E-2</c:v>
                </c:pt>
                <c:pt idx="8">
                  <c:v>8.7453971115852833E-2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1757806432"/>
        <c:axId val="1757808608"/>
        <c:axId val="0"/>
      </c:bar3DChart>
      <c:catAx>
        <c:axId val="1757806432"/>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57808608"/>
        <c:crosses val="autoZero"/>
        <c:auto val="1"/>
        <c:lblAlgn val="ctr"/>
        <c:lblOffset val="100"/>
        <c:noMultiLvlLbl val="0"/>
      </c:catAx>
      <c:valAx>
        <c:axId val="1757808608"/>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57806432"/>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total registradas sobre</a:t>
            </a:r>
            <a:r>
              <a:rPr lang="es-ES" baseline="0">
                <a:solidFill>
                  <a:srgbClr val="008000"/>
                </a:solidFill>
              </a:rPr>
              <a:t> la población </a:t>
            </a:r>
            <a:endParaRPr lang="es-ES">
              <a:solidFill>
                <a:srgbClr val="008000"/>
              </a:solidFill>
            </a:endParaRP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2744-430B-8F54-4B092B94DB7A}"/>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extLst>
              <c:ext xmlns:c16="http://schemas.microsoft.com/office/drawing/2014/chart" uri="{C3380CC4-5D6E-409C-BE32-E72D297353CC}">
                <c16:uniqueId val="{00000003-2744-430B-8F54-4B092B94DB7A}"/>
              </c:ext>
            </c:extLst>
          </c:dPt>
          <c:dPt>
            <c:idx val="10"/>
            <c:invertIfNegative val="0"/>
            <c:bubble3D val="0"/>
            <c:extLst>
              <c:ext xmlns:c16="http://schemas.microsoft.com/office/drawing/2014/chart" uri="{C3380CC4-5D6E-409C-BE32-E72D297353CC}">
                <c16:uniqueId val="{00000004-2744-430B-8F54-4B092B94DB7A}"/>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Andalucía</c:v>
                </c:pt>
                <c:pt idx="3">
                  <c:v>País Vasco</c:v>
                </c:pt>
                <c:pt idx="4">
                  <c:v>Cataluña</c:v>
                </c:pt>
                <c:pt idx="5">
                  <c:v>Castilla - La Mancha</c:v>
                </c:pt>
                <c:pt idx="6">
                  <c:v>Rioja, La</c:v>
                </c:pt>
                <c:pt idx="7">
                  <c:v>Asturias, Principado de</c:v>
                </c:pt>
                <c:pt idx="8">
                  <c:v>TOTAL</c:v>
                </c:pt>
                <c:pt idx="9">
                  <c:v>Cantabria</c:v>
                </c:pt>
                <c:pt idx="10">
                  <c:v>Aragón</c:v>
                </c:pt>
                <c:pt idx="11">
                  <c:v>Comunitat Valenciana</c:v>
                </c:pt>
                <c:pt idx="12">
                  <c:v>Murcia, Región de</c:v>
                </c:pt>
                <c:pt idx="13">
                  <c:v>Balears, Illes</c:v>
                </c:pt>
                <c:pt idx="14">
                  <c:v>Madrid, Comunidad de</c:v>
                </c:pt>
                <c:pt idx="15">
                  <c:v>Navarra, Comunidad Foral de</c:v>
                </c:pt>
                <c:pt idx="16">
                  <c:v>Galicia</c:v>
                </c:pt>
                <c:pt idx="17">
                  <c:v>Ceuta y Melilla</c:v>
                </c:pt>
                <c:pt idx="18">
                  <c:v>Canarias</c:v>
                </c:pt>
              </c:strCache>
            </c:strRef>
          </c:cat>
          <c:val>
            <c:numRef>
              <c:f>'24asolcasaad_pobl'!$AF$11:$AF$29</c:f>
              <c:numCache>
                <c:formatCode>0.00</c:formatCode>
                <c:ptCount val="19"/>
                <c:pt idx="0">
                  <c:v>6.2492413514060283</c:v>
                </c:pt>
                <c:pt idx="1">
                  <c:v>5.3930882007174983</c:v>
                </c:pt>
                <c:pt idx="2">
                  <c:v>4.988772599943978</c:v>
                </c:pt>
                <c:pt idx="3">
                  <c:v>4.9814462084962505</c:v>
                </c:pt>
                <c:pt idx="4">
                  <c:v>4.6103546038676892</c:v>
                </c:pt>
                <c:pt idx="5">
                  <c:v>4.4787778669554985</c:v>
                </c:pt>
                <c:pt idx="6">
                  <c:v>4.4640066022282516</c:v>
                </c:pt>
                <c:pt idx="7">
                  <c:v>4.4479568740880238</c:v>
                </c:pt>
                <c:pt idx="8">
                  <c:v>4.2089253765422194</c:v>
                </c:pt>
                <c:pt idx="9">
                  <c:v>4.0061359544381467</c:v>
                </c:pt>
                <c:pt idx="10">
                  <c:v>3.8652205546947744</c:v>
                </c:pt>
                <c:pt idx="11">
                  <c:v>3.6832329436420439</c:v>
                </c:pt>
                <c:pt idx="12">
                  <c:v>3.6688953036730081</c:v>
                </c:pt>
                <c:pt idx="13">
                  <c:v>3.4253764259653816</c:v>
                </c:pt>
                <c:pt idx="14">
                  <c:v>3.3357895073667443</c:v>
                </c:pt>
                <c:pt idx="15">
                  <c:v>3.2196134114922521</c:v>
                </c:pt>
                <c:pt idx="16">
                  <c:v>2.9888153121543346</c:v>
                </c:pt>
                <c:pt idx="17">
                  <c:v>2.9616072542739489</c:v>
                </c:pt>
                <c:pt idx="18">
                  <c:v>2.6561956852662512</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1664736000"/>
        <c:axId val="1664731104"/>
      </c:barChart>
      <c:catAx>
        <c:axId val="1664736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664731104"/>
        <c:crosses val="autoZero"/>
        <c:auto val="1"/>
        <c:lblAlgn val="ctr"/>
        <c:lblOffset val="100"/>
        <c:tickLblSkip val="1"/>
        <c:tickMarkSkip val="1"/>
        <c:noMultiLvlLbl val="0"/>
      </c:catAx>
      <c:valAx>
        <c:axId val="166473110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66473600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r>
              <a:rPr lang="en-US" sz="1100" b="1">
                <a:solidFill>
                  <a:srgbClr val="008000"/>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rgbClr val="F44F42"/>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0.28458491563192967</c:v>
                </c:pt>
                <c:pt idx="1">
                  <c:v>0.46878898992595658</c:v>
                </c:pt>
                <c:pt idx="2">
                  <c:v>0.1771575106742726</c:v>
                </c:pt>
                <c:pt idx="3">
                  <c:v>6.0869233577238877E-2</c:v>
                </c:pt>
                <c:pt idx="4">
                  <c:v>8.5993501906022809E-3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1757809152"/>
        <c:axId val="1757807520"/>
        <c:axId val="0"/>
      </c:bar3DChart>
      <c:catAx>
        <c:axId val="1757809152"/>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57807520"/>
        <c:crosses val="autoZero"/>
        <c:auto val="1"/>
        <c:lblAlgn val="ctr"/>
        <c:lblOffset val="100"/>
        <c:noMultiLvlLbl val="0"/>
      </c:catAx>
      <c:valAx>
        <c:axId val="1757807520"/>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57809152"/>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solidFill>
                  <a:srgbClr val="008000"/>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993366"/>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0.26394816699890622</c:v>
                </c:pt>
                <c:pt idx="1">
                  <c:v>0.73605183300109378</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rgbClr val="993366"/>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pattFill prst="wdUpDiag">
                <a:fgClr>
                  <a:srgbClr val="993366"/>
                </a:fgClr>
                <a:bgClr>
                  <a:srgbClr val="721C55"/>
                </a:bgClr>
              </a:patt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0.17320390325822826</c:v>
                </c:pt>
                <c:pt idx="1">
                  <c:v>0.30037303899023965</c:v>
                </c:pt>
                <c:pt idx="2">
                  <c:v>0.25487132352941178</c:v>
                </c:pt>
                <c:pt idx="3">
                  <c:v>0.29844741077345449</c:v>
                </c:pt>
                <c:pt idx="4">
                  <c:v>0.21438741609600651</c:v>
                </c:pt>
                <c:pt idx="5">
                  <c:v>0.27192128878797706</c:v>
                </c:pt>
                <c:pt idx="6">
                  <c:v>0.24130800051699625</c:v>
                </c:pt>
                <c:pt idx="7">
                  <c:v>0.22070069357993954</c:v>
                </c:pt>
                <c:pt idx="8">
                  <c:v>0.34770780585034744</c:v>
                </c:pt>
                <c:pt idx="9">
                  <c:v>0.25400028249157569</c:v>
                </c:pt>
                <c:pt idx="10">
                  <c:v>0.17811822965026308</c:v>
                </c:pt>
                <c:pt idx="11">
                  <c:v>0.14546783625730994</c:v>
                </c:pt>
                <c:pt idx="12">
                  <c:v>0.24605334784975502</c:v>
                </c:pt>
                <c:pt idx="13">
                  <c:v>0.27779175050301813</c:v>
                </c:pt>
                <c:pt idx="14">
                  <c:v>0.2845495311863025</c:v>
                </c:pt>
                <c:pt idx="15">
                  <c:v>0.3342124666780103</c:v>
                </c:pt>
                <c:pt idx="16">
                  <c:v>0.2851469420174742</c:v>
                </c:pt>
                <c:pt idx="17">
                  <c:v>0.16272965879265092</c:v>
                </c:pt>
                <c:pt idx="18">
                  <c:v>0.112707182320442</c:v>
                </c:pt>
                <c:pt idx="19">
                  <c:v>0.26394816699890622</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0.82679609674177168</c:v>
                </c:pt>
                <c:pt idx="1">
                  <c:v>0.6996269610097603</c:v>
                </c:pt>
                <c:pt idx="2">
                  <c:v>0.74512867647058822</c:v>
                </c:pt>
                <c:pt idx="3">
                  <c:v>0.70155258922654551</c:v>
                </c:pt>
                <c:pt idx="4">
                  <c:v>0.78561258390399347</c:v>
                </c:pt>
                <c:pt idx="5">
                  <c:v>0.72807871121202294</c:v>
                </c:pt>
                <c:pt idx="6">
                  <c:v>0.7586919994830037</c:v>
                </c:pt>
                <c:pt idx="7">
                  <c:v>0.77929930642006051</c:v>
                </c:pt>
                <c:pt idx="8">
                  <c:v>0.65229219414965256</c:v>
                </c:pt>
                <c:pt idx="9">
                  <c:v>0.74599971750842431</c:v>
                </c:pt>
                <c:pt idx="10">
                  <c:v>0.82188177034973697</c:v>
                </c:pt>
                <c:pt idx="11">
                  <c:v>0.85453216374269003</c:v>
                </c:pt>
                <c:pt idx="12">
                  <c:v>0.75394665215024492</c:v>
                </c:pt>
                <c:pt idx="13">
                  <c:v>0.72220824949698192</c:v>
                </c:pt>
                <c:pt idx="14">
                  <c:v>0.71545046881369756</c:v>
                </c:pt>
                <c:pt idx="15">
                  <c:v>0.6657875333219897</c:v>
                </c:pt>
                <c:pt idx="16">
                  <c:v>0.71485305798252585</c:v>
                </c:pt>
                <c:pt idx="17">
                  <c:v>0.83727034120734911</c:v>
                </c:pt>
                <c:pt idx="18">
                  <c:v>0.88729281767955803</c:v>
                </c:pt>
                <c:pt idx="19">
                  <c:v>0.73605183300109378</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1757813504"/>
        <c:axId val="1757811328"/>
      </c:barChart>
      <c:lineChart>
        <c:grouping val="standard"/>
        <c:varyColors val="0"/>
        <c:ser>
          <c:idx val="2"/>
          <c:order val="2"/>
          <c:tx>
            <c:v>Media</c:v>
          </c:tx>
          <c:spPr>
            <a:ln w="25400">
              <a:solidFill>
                <a:srgbClr val="C00000"/>
              </a:solidFill>
            </a:ln>
          </c:spPr>
          <c:marker>
            <c:symbol val="none"/>
          </c:marker>
          <c:trendline>
            <c:spPr>
              <a:ln w="25400">
                <a:solidFill>
                  <a:srgbClr val="008000"/>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0.26394816699890622</c:v>
                </c:pt>
                <c:pt idx="1">
                  <c:v>0.26394816699890622</c:v>
                </c:pt>
                <c:pt idx="2">
                  <c:v>0.26394816699890622</c:v>
                </c:pt>
                <c:pt idx="3">
                  <c:v>0.26394816699890622</c:v>
                </c:pt>
                <c:pt idx="4">
                  <c:v>0.26394816699890622</c:v>
                </c:pt>
                <c:pt idx="5">
                  <c:v>0.26394816699890622</c:v>
                </c:pt>
                <c:pt idx="6">
                  <c:v>0.26394816699890622</c:v>
                </c:pt>
                <c:pt idx="7">
                  <c:v>0.26394816699890622</c:v>
                </c:pt>
                <c:pt idx="8">
                  <c:v>0.26394816699890622</c:v>
                </c:pt>
                <c:pt idx="9">
                  <c:v>0.26394816699890622</c:v>
                </c:pt>
                <c:pt idx="10">
                  <c:v>0.26394816699890622</c:v>
                </c:pt>
                <c:pt idx="11">
                  <c:v>0.26394816699890622</c:v>
                </c:pt>
                <c:pt idx="12">
                  <c:v>0.26394816699890622</c:v>
                </c:pt>
                <c:pt idx="13">
                  <c:v>0.26394816699890622</c:v>
                </c:pt>
                <c:pt idx="14">
                  <c:v>0.26394816699890622</c:v>
                </c:pt>
                <c:pt idx="15">
                  <c:v>0.26394816699890622</c:v>
                </c:pt>
                <c:pt idx="16">
                  <c:v>0.26394816699890622</c:v>
                </c:pt>
                <c:pt idx="17">
                  <c:v>0.26394816699890622</c:v>
                </c:pt>
                <c:pt idx="18">
                  <c:v>0.26394816699890622</c:v>
                </c:pt>
                <c:pt idx="19">
                  <c:v>0.26394816699890622</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1757813504"/>
        <c:axId val="1757811328"/>
      </c:lineChart>
      <c:catAx>
        <c:axId val="1757813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757811328"/>
        <c:crosses val="autoZero"/>
        <c:auto val="1"/>
        <c:lblAlgn val="ctr"/>
        <c:lblOffset val="100"/>
        <c:noMultiLvlLbl val="0"/>
      </c:catAx>
      <c:valAx>
        <c:axId val="1757811328"/>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757813504"/>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'7Intensidad'!$C$9:$C$18</c:f>
              <c:numCache>
                <c:formatCode>0.0%</c:formatCode>
                <c:ptCount val="10"/>
                <c:pt idx="0">
                  <c:v>2.9420617005267119E-3</c:v>
                </c:pt>
                <c:pt idx="1">
                  <c:v>0.43717832957110608</c:v>
                </c:pt>
                <c:pt idx="2">
                  <c:v>9.7140707298720846E-2</c:v>
                </c:pt>
                <c:pt idx="3">
                  <c:v>0.40649360421369451</c:v>
                </c:pt>
                <c:pt idx="4">
                  <c:v>5.0737396538750944E-2</c:v>
                </c:pt>
                <c:pt idx="5">
                  <c:v>3.8224228743416102E-3</c:v>
                </c:pt>
                <c:pt idx="6">
                  <c:v>6.4710308502633558E-4</c:v>
                </c:pt>
                <c:pt idx="7">
                  <c:v>4.3641835966892398E-4</c:v>
                </c:pt>
                <c:pt idx="8">
                  <c:v>2.708803611738149E-4</c:v>
                </c:pt>
                <c:pt idx="9">
                  <c:v>3.310759969902182E-4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'7Intensidad'!$I$9:$I$18</c:f>
              <c:numCache>
                <c:formatCode>0.0%</c:formatCode>
                <c:ptCount val="10"/>
                <c:pt idx="0">
                  <c:v>5.4706257788043639E-4</c:v>
                </c:pt>
                <c:pt idx="1">
                  <c:v>2.0180530650700544E-2</c:v>
                </c:pt>
                <c:pt idx="2">
                  <c:v>9.4277117588061884E-2</c:v>
                </c:pt>
                <c:pt idx="3">
                  <c:v>0.75446007962799744</c:v>
                </c:pt>
                <c:pt idx="4">
                  <c:v>0.11676746801203537</c:v>
                </c:pt>
                <c:pt idx="5">
                  <c:v>1.0029480594474667E-3</c:v>
                </c:pt>
                <c:pt idx="6">
                  <c:v>3.3431601981582224E-4</c:v>
                </c:pt>
                <c:pt idx="7">
                  <c:v>2.9176670820289944E-3</c:v>
                </c:pt>
                <c:pt idx="8">
                  <c:v>0</c:v>
                </c:pt>
                <c:pt idx="9">
                  <c:v>9.5128103820320328E-3</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'7Intensidad'!$O$9:$O$18</c:f>
              <c:numCache>
                <c:formatCode>0.0%</c:formatCode>
                <c:ptCount val="10"/>
                <c:pt idx="0">
                  <c:v>2.4664853488358071E-3</c:v>
                </c:pt>
                <c:pt idx="1">
                  <c:v>0.35438389125754571</c:v>
                </c:pt>
                <c:pt idx="2">
                  <c:v>9.6560790722637999E-2</c:v>
                </c:pt>
                <c:pt idx="3">
                  <c:v>0.47548892493803635</c:v>
                </c:pt>
                <c:pt idx="4">
                  <c:v>6.38331232699927E-2</c:v>
                </c:pt>
                <c:pt idx="5">
                  <c:v>3.2625148501715683E-3</c:v>
                </c:pt>
                <c:pt idx="6">
                  <c:v>5.849610729512794E-4</c:v>
                </c:pt>
                <c:pt idx="7">
                  <c:v>9.2870108489172189E-4</c:v>
                </c:pt>
                <c:pt idx="8">
                  <c:v>2.1709895490975317E-4</c:v>
                </c:pt>
                <c:pt idx="9">
                  <c:v>2.2735085000271374E-3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1757812960"/>
        <c:axId val="1757811872"/>
      </c:barChart>
      <c:catAx>
        <c:axId val="175781296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57811872"/>
        <c:crosses val="autoZero"/>
        <c:auto val="1"/>
        <c:lblAlgn val="ctr"/>
        <c:lblOffset val="100"/>
        <c:noMultiLvlLbl val="0"/>
      </c:catAx>
      <c:valAx>
        <c:axId val="17578118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57812960"/>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'7Intensidad'!$D$9:$D$18</c:f>
              <c:numCache>
                <c:formatCode>0.0%</c:formatCode>
                <c:ptCount val="10"/>
                <c:pt idx="0">
                  <c:v>1.8620783351581168E-3</c:v>
                </c:pt>
                <c:pt idx="1">
                  <c:v>1.5408098841995061E-2</c:v>
                </c:pt>
                <c:pt idx="2">
                  <c:v>5.3808469659311589E-2</c:v>
                </c:pt>
                <c:pt idx="3">
                  <c:v>1.3442127724188638E-2</c:v>
                </c:pt>
                <c:pt idx="4">
                  <c:v>0.18711889330211223</c:v>
                </c:pt>
                <c:pt idx="5">
                  <c:v>0.69220564377562355</c:v>
                </c:pt>
                <c:pt idx="6">
                  <c:v>3.3285649210015263E-2</c:v>
                </c:pt>
                <c:pt idx="7">
                  <c:v>8.5511751872068031E-4</c:v>
                </c:pt>
                <c:pt idx="8">
                  <c:v>5.9138968584420879E-4</c:v>
                </c:pt>
                <c:pt idx="9">
                  <c:v>1.4225319470306643E-3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'7Intensidad'!$J$9:$J$18</c:f>
              <c:numCache>
                <c:formatCode>0.0%</c:formatCode>
                <c:ptCount val="10"/>
                <c:pt idx="0">
                  <c:v>0</c:v>
                </c:pt>
                <c:pt idx="1">
                  <c:v>1.1279679657097739E-4</c:v>
                </c:pt>
                <c:pt idx="2">
                  <c:v>5.6398398285488688E-4</c:v>
                </c:pt>
                <c:pt idx="3">
                  <c:v>9.080142123963679E-3</c:v>
                </c:pt>
                <c:pt idx="4">
                  <c:v>8.6966330156223556E-2</c:v>
                </c:pt>
                <c:pt idx="5">
                  <c:v>0.7721504709266257</c:v>
                </c:pt>
                <c:pt idx="6">
                  <c:v>9.7794822627037398E-2</c:v>
                </c:pt>
                <c:pt idx="7">
                  <c:v>1.1843663639952626E-3</c:v>
                </c:pt>
                <c:pt idx="8">
                  <c:v>2.8199199142744344E-4</c:v>
                </c:pt>
                <c:pt idx="9">
                  <c:v>3.1865095031301111E-2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'7Intensidad'!$P$9:$P$18</c:f>
              <c:numCache>
                <c:formatCode>0.0%</c:formatCode>
                <c:ptCount val="10"/>
                <c:pt idx="0">
                  <c:v>1.6308075647073646E-3</c:v>
                </c:pt>
                <c:pt idx="1">
                  <c:v>1.3508406008091046E-2</c:v>
                </c:pt>
                <c:pt idx="2">
                  <c:v>4.7195430939149179E-2</c:v>
                </c:pt>
                <c:pt idx="3">
                  <c:v>1.289947786161233E-2</c:v>
                </c:pt>
                <c:pt idx="4">
                  <c:v>0.17467138877612443</c:v>
                </c:pt>
                <c:pt idx="5">
                  <c:v>0.70205915701947175</c:v>
                </c:pt>
                <c:pt idx="6">
                  <c:v>4.1288128000895895E-2</c:v>
                </c:pt>
                <c:pt idx="7">
                  <c:v>8.9589428447443202E-4</c:v>
                </c:pt>
                <c:pt idx="8">
                  <c:v>5.5293475369906349E-4</c:v>
                </c:pt>
                <c:pt idx="9">
                  <c:v>5.2983747917745702E-3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1757806976"/>
        <c:axId val="1757808064"/>
      </c:barChart>
      <c:catAx>
        <c:axId val="17578069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57808064"/>
        <c:crosses val="autoZero"/>
        <c:auto val="1"/>
        <c:lblAlgn val="ctr"/>
        <c:lblOffset val="100"/>
        <c:noMultiLvlLbl val="0"/>
      </c:catAx>
      <c:valAx>
        <c:axId val="17578080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578069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'7Intensidad'!$E$9:$E$18</c:f>
              <c:numCache>
                <c:formatCode>0.0%</c:formatCode>
                <c:ptCount val="10"/>
                <c:pt idx="0">
                  <c:v>1.0727344151331096E-3</c:v>
                </c:pt>
                <c:pt idx="1">
                  <c:v>6.1946635240080986E-3</c:v>
                </c:pt>
                <c:pt idx="2">
                  <c:v>1.4852083522195025E-2</c:v>
                </c:pt>
                <c:pt idx="3">
                  <c:v>2.6304656573897803E-2</c:v>
                </c:pt>
                <c:pt idx="4">
                  <c:v>0.14954824283081014</c:v>
                </c:pt>
                <c:pt idx="5">
                  <c:v>2.5126159610793824E-2</c:v>
                </c:pt>
                <c:pt idx="6">
                  <c:v>0.12399903302813284</c:v>
                </c:pt>
                <c:pt idx="7">
                  <c:v>8.849303478076935E-2</c:v>
                </c:pt>
                <c:pt idx="8">
                  <c:v>0.53036896020306412</c:v>
                </c:pt>
                <c:pt idx="9">
                  <c:v>3.4040431511195721E-2</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'7Intensidad'!$K$9:$K$18</c:f>
              <c:numCache>
                <c:formatCode>0.0%</c:formatCode>
                <c:ptCount val="10"/>
                <c:pt idx="0">
                  <c:v>8.6527645582763687E-5</c:v>
                </c:pt>
                <c:pt idx="1">
                  <c:v>0</c:v>
                </c:pt>
                <c:pt idx="2">
                  <c:v>3.4611058233105475E-4</c:v>
                </c:pt>
                <c:pt idx="3">
                  <c:v>6.0569351907934583E-4</c:v>
                </c:pt>
                <c:pt idx="4">
                  <c:v>3.2880505321450202E-3</c:v>
                </c:pt>
                <c:pt idx="5">
                  <c:v>1.3065674482997317E-2</c:v>
                </c:pt>
                <c:pt idx="6">
                  <c:v>4.5340486285368173E-2</c:v>
                </c:pt>
                <c:pt idx="7">
                  <c:v>0.17867958812840704</c:v>
                </c:pt>
                <c:pt idx="8">
                  <c:v>0.62239335467681922</c:v>
                </c:pt>
                <c:pt idx="9">
                  <c:v>0.13619451414727005</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'7Intensidad'!$Q$9:$Q$18</c:f>
              <c:numCache>
                <c:formatCode>0.0%</c:formatCode>
                <c:ptCount val="10"/>
                <c:pt idx="0">
                  <c:v>9.2596164975500598E-4</c:v>
                </c:pt>
                <c:pt idx="1">
                  <c:v>5.272837172216006E-3</c:v>
                </c:pt>
                <c:pt idx="2">
                  <c:v>1.2693390948724874E-2</c:v>
                </c:pt>
                <c:pt idx="3">
                  <c:v>2.2480291163496535E-2</c:v>
                </c:pt>
                <c:pt idx="4">
                  <c:v>0.12778270766619082</c:v>
                </c:pt>
                <c:pt idx="5">
                  <c:v>2.3329089342438623E-2</c:v>
                </c:pt>
                <c:pt idx="6">
                  <c:v>0.1122857106112633</c:v>
                </c:pt>
                <c:pt idx="7">
                  <c:v>0.1018815026299883</c:v>
                </c:pt>
                <c:pt idx="8">
                  <c:v>0.54395102691719077</c:v>
                </c:pt>
                <c:pt idx="9">
                  <c:v>4.9397481898735808E-2</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1757809696"/>
        <c:axId val="1757810240"/>
      </c:barChart>
      <c:catAx>
        <c:axId val="175780969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57810240"/>
        <c:crosses val="autoZero"/>
        <c:auto val="1"/>
        <c:lblAlgn val="ctr"/>
        <c:lblOffset val="100"/>
        <c:noMultiLvlLbl val="0"/>
      </c:catAx>
      <c:valAx>
        <c:axId val="17578102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5780969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cuantía de las Prestaciones Económicas (euros).</a:t>
            </a:r>
            <a:r>
              <a:rPr lang="en-US" sz="900" baseline="0"/>
              <a:t> GRADO I</a:t>
            </a:r>
            <a:endParaRPr lang="en-US" sz="900"/>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'8CuantíaPrest'!$C$11:$C$19</c:f>
              <c:numCache>
                <c:formatCode>0.0%</c:formatCode>
                <c:ptCount val="9"/>
                <c:pt idx="0">
                  <c:v>2.7029632780377146E-2</c:v>
                </c:pt>
                <c:pt idx="1">
                  <c:v>2.057564157096271E-2</c:v>
                </c:pt>
                <c:pt idx="2">
                  <c:v>8.9289663972777544E-2</c:v>
                </c:pt>
                <c:pt idx="3">
                  <c:v>0.85611796398695594</c:v>
                </c:pt>
                <c:pt idx="4">
                  <c:v>4.6221466042818656E-3</c:v>
                </c:pt>
                <c:pt idx="5">
                  <c:v>1.8715440238196513E-3</c:v>
                </c:pt>
                <c:pt idx="6">
                  <c:v>3.2326669502339431E-4</c:v>
                </c:pt>
                <c:pt idx="7">
                  <c:v>9.0741528427619456E-5</c:v>
                </c:pt>
                <c:pt idx="8">
                  <c:v>7.9398837374167024E-5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'8CuantíaPrest'!$C$27:$C$35</c:f>
              <c:numCache>
                <c:formatCode>0.0%</c:formatCode>
                <c:ptCount val="9"/>
                <c:pt idx="0">
                  <c:v>7.4280408542246983E-3</c:v>
                </c:pt>
                <c:pt idx="1">
                  <c:v>2.3212627669452181E-2</c:v>
                </c:pt>
                <c:pt idx="2">
                  <c:v>1.8260600433302382E-2</c:v>
                </c:pt>
                <c:pt idx="3">
                  <c:v>9.1612503868771275E-2</c:v>
                </c:pt>
                <c:pt idx="4">
                  <c:v>0.28474156607861345</c:v>
                </c:pt>
                <c:pt idx="5">
                  <c:v>0.53667595171773441</c:v>
                </c:pt>
                <c:pt idx="6">
                  <c:v>2.7855153203342618E-2</c:v>
                </c:pt>
                <c:pt idx="7">
                  <c:v>4.333023831631074E-3</c:v>
                </c:pt>
                <c:pt idx="8">
                  <c:v>5.8805323429278857E-3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'8CuantíaPrest'!$I$11:$I$19</c:f>
              <c:numCache>
                <c:formatCode>0.0%</c:formatCode>
                <c:ptCount val="9"/>
                <c:pt idx="0">
                  <c:v>1.0269463705784253E-2</c:v>
                </c:pt>
                <c:pt idx="1">
                  <c:v>5.2681471078732556E-2</c:v>
                </c:pt>
                <c:pt idx="2">
                  <c:v>5.893092249626964E-2</c:v>
                </c:pt>
                <c:pt idx="3">
                  <c:v>0.2101290265952778</c:v>
                </c:pt>
                <c:pt idx="4">
                  <c:v>0.41981918722022293</c:v>
                </c:pt>
                <c:pt idx="5">
                  <c:v>0.22685859738435882</c:v>
                </c:pt>
                <c:pt idx="6">
                  <c:v>8.0926884929342583E-3</c:v>
                </c:pt>
                <c:pt idx="7">
                  <c:v>2.0012288247169313E-3</c:v>
                </c:pt>
                <c:pt idx="8">
                  <c:v>1.12174142017028E-2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1760704224"/>
        <c:axId val="1760708576"/>
      </c:barChart>
      <c:catAx>
        <c:axId val="176070422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60708576"/>
        <c:crosses val="autoZero"/>
        <c:auto val="1"/>
        <c:lblAlgn val="ctr"/>
        <c:lblOffset val="100"/>
        <c:noMultiLvlLbl val="0"/>
      </c:catAx>
      <c:valAx>
        <c:axId val="176070857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6070422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0" i="0" u="none" strike="noStrike" baseline="0">
                <a:effectLst/>
              </a:rPr>
              <a:t>Distribución de la cuantía de las Prestaciones Económicas (euros). </a:t>
            </a:r>
            <a:r>
              <a:rPr lang="en-US" sz="900" baseline="0"/>
              <a:t>GRADO II</a:t>
            </a:r>
            <a:endParaRPr lang="en-US" sz="900"/>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'8CuantíaPrest'!$D$11:$D$19</c:f>
              <c:numCache>
                <c:formatCode>0.0%</c:formatCode>
                <c:ptCount val="9"/>
                <c:pt idx="0">
                  <c:v>8.7458338775293024E-3</c:v>
                </c:pt>
                <c:pt idx="1">
                  <c:v>2.2043564701272694E-2</c:v>
                </c:pt>
                <c:pt idx="2">
                  <c:v>4.0821953590967797E-2</c:v>
                </c:pt>
                <c:pt idx="3">
                  <c:v>0.12430403382238411</c:v>
                </c:pt>
                <c:pt idx="4">
                  <c:v>0.6884973902779995</c:v>
                </c:pt>
                <c:pt idx="5">
                  <c:v>0.11295573389059001</c:v>
                </c:pt>
                <c:pt idx="6">
                  <c:v>2.244506039365927E-3</c:v>
                </c:pt>
                <c:pt idx="7">
                  <c:v>3.4344812240297588E-4</c:v>
                </c:pt>
                <c:pt idx="8">
                  <c:v>4.3535677487701169E-5</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'8CuantíaPrest'!$D$27:$D$35</c:f>
              <c:numCache>
                <c:formatCode>0.0%</c:formatCode>
                <c:ptCount val="9"/>
                <c:pt idx="0">
                  <c:v>1.1255115961800819E-2</c:v>
                </c:pt>
                <c:pt idx="1">
                  <c:v>2.3874488403819918E-2</c:v>
                </c:pt>
                <c:pt idx="2">
                  <c:v>4.7748976807639835E-3</c:v>
                </c:pt>
                <c:pt idx="3">
                  <c:v>4.8431105047748974E-2</c:v>
                </c:pt>
                <c:pt idx="4">
                  <c:v>0.10607094133697136</c:v>
                </c:pt>
                <c:pt idx="5">
                  <c:v>0.13983628922237382</c:v>
                </c:pt>
                <c:pt idx="6">
                  <c:v>0.53240109140518421</c:v>
                </c:pt>
                <c:pt idx="7">
                  <c:v>5.695770804911323E-2</c:v>
                </c:pt>
                <c:pt idx="8">
                  <c:v>7.6398362892223737E-2</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'8CuantíaPrest'!$J$11:$J$19</c:f>
              <c:numCache>
                <c:formatCode>0.0%</c:formatCode>
                <c:ptCount val="9"/>
                <c:pt idx="0">
                  <c:v>8.5407552297194385E-3</c:v>
                </c:pt>
                <c:pt idx="1">
                  <c:v>3.7671897630388362E-2</c:v>
                </c:pt>
                <c:pt idx="2">
                  <c:v>1.9171905096083495E-2</c:v>
                </c:pt>
                <c:pt idx="3">
                  <c:v>0.11234378032938647</c:v>
                </c:pt>
                <c:pt idx="4">
                  <c:v>9.6217878846699412E-2</c:v>
                </c:pt>
                <c:pt idx="5">
                  <c:v>0.29383482896092455</c:v>
                </c:pt>
                <c:pt idx="6">
                  <c:v>0.26132919236110075</c:v>
                </c:pt>
                <c:pt idx="7">
                  <c:v>5.6933391068042342E-2</c:v>
                </c:pt>
                <c:pt idx="8">
                  <c:v>0.11395637047765518</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1760704768"/>
        <c:axId val="1760705312"/>
      </c:barChart>
      <c:catAx>
        <c:axId val="176070476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60705312"/>
        <c:crosses val="autoZero"/>
        <c:auto val="1"/>
        <c:lblAlgn val="ctr"/>
        <c:lblOffset val="100"/>
        <c:noMultiLvlLbl val="0"/>
      </c:catAx>
      <c:valAx>
        <c:axId val="176070531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60704768"/>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0" i="0" u="none" strike="noStrike" baseline="0">
                <a:effectLst/>
              </a:rPr>
              <a:t>Distribución de la cuantía de las Prestaciones Económicas (euros). </a:t>
            </a:r>
            <a:r>
              <a:rPr lang="en-US" sz="900" baseline="0"/>
              <a:t> GRADO III</a:t>
            </a:r>
            <a:endParaRPr lang="en-US" sz="900"/>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'8CuantíaPrest'!$E$11:$E$19</c:f>
              <c:numCache>
                <c:formatCode>0.0%</c:formatCode>
                <c:ptCount val="9"/>
                <c:pt idx="0">
                  <c:v>1.0870272733190132E-2</c:v>
                </c:pt>
                <c:pt idx="1">
                  <c:v>2.2644593431549103E-2</c:v>
                </c:pt>
                <c:pt idx="2">
                  <c:v>1.2215496105361366E-2</c:v>
                </c:pt>
                <c:pt idx="3">
                  <c:v>8.7208082912046986E-2</c:v>
                </c:pt>
                <c:pt idx="4">
                  <c:v>0.14926916762495751</c:v>
                </c:pt>
                <c:pt idx="5">
                  <c:v>0.57620401108001185</c:v>
                </c:pt>
                <c:pt idx="6">
                  <c:v>0.1100407183203512</c:v>
                </c:pt>
                <c:pt idx="7">
                  <c:v>3.143917203671158E-2</c:v>
                </c:pt>
                <c:pt idx="8">
                  <c:v>1.084857558202608E-4</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'8CuantíaPrest'!$E$27:$E$35</c:f>
              <c:numCache>
                <c:formatCode>0.0%</c:formatCode>
                <c:ptCount val="9"/>
                <c:pt idx="0">
                  <c:v>8.5106382978723406E-3</c:v>
                </c:pt>
                <c:pt idx="1">
                  <c:v>7.0921985815602842E-4</c:v>
                </c:pt>
                <c:pt idx="2">
                  <c:v>1.9858156028368795E-2</c:v>
                </c:pt>
                <c:pt idx="3">
                  <c:v>2.6241134751773049E-2</c:v>
                </c:pt>
                <c:pt idx="4">
                  <c:v>2.5886524822695035E-2</c:v>
                </c:pt>
                <c:pt idx="5">
                  <c:v>4.7163120567375885E-2</c:v>
                </c:pt>
                <c:pt idx="6">
                  <c:v>9.7163120567375888E-2</c:v>
                </c:pt>
                <c:pt idx="7">
                  <c:v>0.19326241134751773</c:v>
                </c:pt>
                <c:pt idx="8">
                  <c:v>0.58120567375886523</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'8CuantíaPrest'!$K$11:$K$19</c:f>
              <c:numCache>
                <c:formatCode>0.0%</c:formatCode>
                <c:ptCount val="9"/>
                <c:pt idx="0">
                  <c:v>3.836256571365423E-3</c:v>
                </c:pt>
                <c:pt idx="1">
                  <c:v>5.5254724278925851E-3</c:v>
                </c:pt>
                <c:pt idx="2">
                  <c:v>4.6777070868130655E-2</c:v>
                </c:pt>
                <c:pt idx="3">
                  <c:v>6.0811770834977817E-2</c:v>
                </c:pt>
                <c:pt idx="4">
                  <c:v>8.1003425792905287E-2</c:v>
                </c:pt>
                <c:pt idx="5">
                  <c:v>7.5809481710686258E-2</c:v>
                </c:pt>
                <c:pt idx="6">
                  <c:v>0.14858784711807146</c:v>
                </c:pt>
                <c:pt idx="7">
                  <c:v>0.28925058806813697</c:v>
                </c:pt>
                <c:pt idx="8">
                  <c:v>0.28839808660783356</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1760705856"/>
        <c:axId val="1760703680"/>
      </c:barChart>
      <c:catAx>
        <c:axId val="176070585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60703680"/>
        <c:crosses val="autoZero"/>
        <c:auto val="1"/>
        <c:lblAlgn val="ctr"/>
        <c:lblOffset val="100"/>
        <c:noMultiLvlLbl val="0"/>
      </c:catAx>
      <c:valAx>
        <c:axId val="176070368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6070585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Tiempo medio desde la Solicitud de dependencia</a:t>
            </a:r>
            <a:r>
              <a:rPr lang="en-US" baseline="0">
                <a:solidFill>
                  <a:srgbClr val="008000"/>
                </a:solidFill>
              </a:rPr>
              <a:t> hasta la Resolución de Prestación (días)</a:t>
            </a:r>
            <a:endParaRPr lang="en-US">
              <a:solidFill>
                <a:srgbClr val="008000"/>
              </a:solidFill>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0-F0B9-4BE1-AAFB-F7F36F8DDABA}"/>
              </c:ext>
            </c:extLst>
          </c:dPt>
          <c:dPt>
            <c:idx val="6"/>
            <c:invertIfNegative val="0"/>
            <c:bubble3D val="0"/>
            <c:extLst>
              <c:ext xmlns:c16="http://schemas.microsoft.com/office/drawing/2014/chart" uri="{C3380CC4-5D6E-409C-BE32-E72D297353CC}">
                <c16:uniqueId val="{00000002-F0B9-4BE1-AAFB-F7F36F8DDABA}"/>
              </c:ext>
            </c:extLst>
          </c:dPt>
          <c:dPt>
            <c:idx val="7"/>
            <c:invertIfNegative val="0"/>
            <c:bubble3D val="0"/>
            <c:extLst>
              <c:ext xmlns:c16="http://schemas.microsoft.com/office/drawing/2014/chart" uri="{C3380CC4-5D6E-409C-BE32-E72D297353CC}">
                <c16:uniqueId val="{00000003-F0B9-4BE1-AAFB-F7F36F8DDABA}"/>
              </c:ext>
            </c:extLst>
          </c:dPt>
          <c:dPt>
            <c:idx val="8"/>
            <c:invertIfNegative val="0"/>
            <c:bubble3D val="0"/>
            <c:extLst>
              <c:ext xmlns:c16="http://schemas.microsoft.com/office/drawing/2014/chart" uri="{C3380CC4-5D6E-409C-BE32-E72D297353CC}">
                <c16:uniqueId val="{00000004-F0B9-4BE1-AAFB-F7F36F8DDABA}"/>
              </c:ext>
            </c:extLst>
          </c:dPt>
          <c:dPt>
            <c:idx val="9"/>
            <c:invertIfNegative val="0"/>
            <c:bubble3D val="0"/>
            <c:extLst>
              <c:ext xmlns:c16="http://schemas.microsoft.com/office/drawing/2014/chart" uri="{C3380CC4-5D6E-409C-BE32-E72D297353CC}">
                <c16:uniqueId val="{00000005-F0B9-4BE1-AAFB-F7F36F8DDABA}"/>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a:solidFill>
                      <a:srgbClr val="0066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'9TiempoEspera'!$O$13:$O$32</c:f>
              <c:strCache>
                <c:ptCount val="20"/>
                <c:pt idx="0">
                  <c:v>Canarias</c:v>
                </c:pt>
                <c:pt idx="1">
                  <c:v>Andalucía</c:v>
                </c:pt>
                <c:pt idx="2">
                  <c:v>Murcia, Región de</c:v>
                </c:pt>
                <c:pt idx="3">
                  <c:v>Extremadura</c:v>
                </c:pt>
                <c:pt idx="4">
                  <c:v>Galicia</c:v>
                </c:pt>
                <c:pt idx="5">
                  <c:v>TOTAL</c:v>
                </c:pt>
                <c:pt idx="6">
                  <c:v>Comunitat Valenciana</c:v>
                </c:pt>
                <c:pt idx="7">
                  <c:v>Cataluña</c:v>
                </c:pt>
                <c:pt idx="8">
                  <c:v>Madrid, Comunidad de*</c:v>
                </c:pt>
                <c:pt idx="9">
                  <c:v>Rioja, La</c:v>
                </c:pt>
                <c:pt idx="10">
                  <c:v>Asturias, Principado de</c:v>
                </c:pt>
                <c:pt idx="11">
                  <c:v>Melilla</c:v>
                </c:pt>
                <c:pt idx="12">
                  <c:v>Balears, Illes</c:v>
                </c:pt>
                <c:pt idx="13">
                  <c:v>Aragón</c:v>
                </c:pt>
                <c:pt idx="14">
                  <c:v>Cantabria</c:v>
                </c:pt>
                <c:pt idx="15">
                  <c:v>Castilla - La Mancha</c:v>
                </c:pt>
                <c:pt idx="16">
                  <c:v>Navarra, Comunidad Foral de</c:v>
                </c:pt>
                <c:pt idx="17">
                  <c:v>País Vasco*</c:v>
                </c:pt>
                <c:pt idx="18">
                  <c:v>Castilla y León*</c:v>
                </c:pt>
                <c:pt idx="19">
                  <c:v>Ceuta</c:v>
                </c:pt>
              </c:strCache>
            </c:strRef>
          </c:cat>
          <c:val>
            <c:numRef>
              <c:f>'9TiempoEspera'!$P$13:$P$32</c:f>
              <c:numCache>
                <c:formatCode>#,##0</c:formatCode>
                <c:ptCount val="20"/>
                <c:pt idx="0">
                  <c:v>945.61</c:v>
                </c:pt>
                <c:pt idx="1">
                  <c:v>533.87</c:v>
                </c:pt>
                <c:pt idx="2">
                  <c:v>486.29</c:v>
                </c:pt>
                <c:pt idx="3">
                  <c:v>373.36</c:v>
                </c:pt>
                <c:pt idx="4">
                  <c:v>371.75</c:v>
                </c:pt>
                <c:pt idx="5">
                  <c:v>337.84</c:v>
                </c:pt>
                <c:pt idx="6">
                  <c:v>294.58</c:v>
                </c:pt>
                <c:pt idx="7">
                  <c:v>288.74</c:v>
                </c:pt>
                <c:pt idx="8">
                  <c:v>275.95</c:v>
                </c:pt>
                <c:pt idx="9">
                  <c:v>251.17</c:v>
                </c:pt>
                <c:pt idx="10">
                  <c:v>249.28</c:v>
                </c:pt>
                <c:pt idx="11">
                  <c:v>226.09</c:v>
                </c:pt>
                <c:pt idx="12">
                  <c:v>224.62</c:v>
                </c:pt>
                <c:pt idx="13">
                  <c:v>214.44</c:v>
                </c:pt>
                <c:pt idx="14">
                  <c:v>191.43</c:v>
                </c:pt>
                <c:pt idx="15">
                  <c:v>188.57</c:v>
                </c:pt>
                <c:pt idx="16">
                  <c:v>175.57</c:v>
                </c:pt>
                <c:pt idx="17">
                  <c:v>137.94999999999999</c:v>
                </c:pt>
                <c:pt idx="18">
                  <c:v>123.3</c:v>
                </c:pt>
                <c:pt idx="19">
                  <c:v>65.59</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1760709120"/>
        <c:axId val="1760706400"/>
      </c:barChart>
      <c:catAx>
        <c:axId val="1760709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760706400"/>
        <c:crosses val="autoZero"/>
        <c:auto val="1"/>
        <c:lblAlgn val="ctr"/>
        <c:lblOffset val="100"/>
        <c:tickLblSkip val="1"/>
        <c:tickMarkSkip val="1"/>
        <c:noMultiLvlLbl val="0"/>
      </c:catAx>
      <c:valAx>
        <c:axId val="1760706400"/>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7607091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extLst>
              <c:ext xmlns:c16="http://schemas.microsoft.com/office/drawing/2014/chart" uri="{C3380CC4-5D6E-409C-BE32-E72D297353CC}">
                <c16:uniqueId val="{00000000-686B-498B-ACF0-F46FF0C502D2}"/>
              </c:ext>
            </c:extLst>
          </c:dPt>
          <c:dPt>
            <c:idx val="9"/>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686B-498B-ACF0-F46FF0C502D2}"/>
              </c:ext>
            </c:extLst>
          </c:dPt>
          <c:dPt>
            <c:idx val="10"/>
            <c:invertIfNegative val="0"/>
            <c:bubble3D val="0"/>
            <c:extLst>
              <c:ext xmlns:c16="http://schemas.microsoft.com/office/drawing/2014/chart" uri="{C3380CC4-5D6E-409C-BE32-E72D297353CC}">
                <c16:uniqueId val="{00000003-686B-498B-ACF0-F46FF0C502D2}"/>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Castilla y León</c:v>
                </c:pt>
                <c:pt idx="2">
                  <c:v>País Vasco</c:v>
                </c:pt>
                <c:pt idx="3">
                  <c:v>Andalucía</c:v>
                </c:pt>
                <c:pt idx="4">
                  <c:v>Extremadura</c:v>
                </c:pt>
                <c:pt idx="5">
                  <c:v>Murcia, Región de</c:v>
                </c:pt>
                <c:pt idx="6">
                  <c:v>Cantabria</c:v>
                </c:pt>
                <c:pt idx="7">
                  <c:v>Cataluña</c:v>
                </c:pt>
                <c:pt idx="8">
                  <c:v>Asturias, Principado de</c:v>
                </c:pt>
                <c:pt idx="9">
                  <c:v>TOTAL</c:v>
                </c:pt>
                <c:pt idx="10">
                  <c:v>Rioja, La</c:v>
                </c:pt>
                <c:pt idx="11">
                  <c:v>Castilla - La Mancha</c:v>
                </c:pt>
                <c:pt idx="12">
                  <c:v>Comunitat Valenciana</c:v>
                </c:pt>
                <c:pt idx="13">
                  <c:v>Balears, Illes</c:v>
                </c:pt>
                <c:pt idx="14">
                  <c:v>Galicia</c:v>
                </c:pt>
                <c:pt idx="15">
                  <c:v>Canarias</c:v>
                </c:pt>
                <c:pt idx="16">
                  <c:v>Aragón</c:v>
                </c:pt>
                <c:pt idx="17">
                  <c:v>Madrid, Comunidad de</c:v>
                </c:pt>
                <c:pt idx="18">
                  <c:v>Navarra, Comunidad Foral de</c:v>
                </c:pt>
              </c:strCache>
            </c:strRef>
          </c:cat>
          <c:val>
            <c:numRef>
              <c:f>'24asolcasaad_pobl'!$AL$11:$AL$29</c:f>
              <c:numCache>
                <c:formatCode>0.00</c:formatCode>
                <c:ptCount val="19"/>
                <c:pt idx="0">
                  <c:v>1.7475283223593316</c:v>
                </c:pt>
                <c:pt idx="1">
                  <c:v>1.7265539356735269</c:v>
                </c:pt>
                <c:pt idx="2">
                  <c:v>1.7189207487127409</c:v>
                </c:pt>
                <c:pt idx="3">
                  <c:v>1.6955058933496663</c:v>
                </c:pt>
                <c:pt idx="4">
                  <c:v>1.5692232260495402</c:v>
                </c:pt>
                <c:pt idx="5">
                  <c:v>1.5218993353509116</c:v>
                </c:pt>
                <c:pt idx="6">
                  <c:v>1.4464723085156228</c:v>
                </c:pt>
                <c:pt idx="7">
                  <c:v>1.4140613872667711</c:v>
                </c:pt>
                <c:pt idx="8">
                  <c:v>1.3630214667340776</c:v>
                </c:pt>
                <c:pt idx="9">
                  <c:v>1.3623208087290353</c:v>
                </c:pt>
                <c:pt idx="10">
                  <c:v>1.3428085452177134</c:v>
                </c:pt>
                <c:pt idx="11">
                  <c:v>1.2758916674357486</c:v>
                </c:pt>
                <c:pt idx="12">
                  <c:v>1.2687064341750687</c:v>
                </c:pt>
                <c:pt idx="13">
                  <c:v>1.1439757653087139</c:v>
                </c:pt>
                <c:pt idx="14">
                  <c:v>1.1388274876071141</c:v>
                </c:pt>
                <c:pt idx="15">
                  <c:v>1.1348412097733087</c:v>
                </c:pt>
                <c:pt idx="16">
                  <c:v>0.97437440789021668</c:v>
                </c:pt>
                <c:pt idx="17">
                  <c:v>0.97181243399787487</c:v>
                </c:pt>
                <c:pt idx="18">
                  <c:v>0.96751469780038191</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1664740896"/>
        <c:axId val="1664733824"/>
      </c:barChart>
      <c:catAx>
        <c:axId val="1664740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664733824"/>
        <c:crosses val="autoZero"/>
        <c:auto val="1"/>
        <c:lblAlgn val="ctr"/>
        <c:lblOffset val="100"/>
        <c:tickLblSkip val="1"/>
        <c:tickMarkSkip val="1"/>
        <c:noMultiLvlLbl val="0"/>
      </c:catAx>
      <c:valAx>
        <c:axId val="166473382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66474089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6C81-47B0-B1AF-BAF6FD9CCEB2}"/>
              </c:ext>
            </c:extLst>
          </c:dPt>
          <c:dPt>
            <c:idx val="11"/>
            <c:invertIfNegative val="0"/>
            <c:bubble3D val="0"/>
            <c:extLst>
              <c:ext xmlns:c16="http://schemas.microsoft.com/office/drawing/2014/chart" uri="{C3380CC4-5D6E-409C-BE32-E72D297353CC}">
                <c16:uniqueId val="{00000001-6C81-47B0-B1AF-BAF6FD9CCEB2}"/>
              </c:ext>
            </c:extLst>
          </c:dPt>
          <c:dPt>
            <c:idx val="12"/>
            <c:invertIfNegative val="0"/>
            <c:bubble3D val="0"/>
            <c:spPr>
              <a:solidFill>
                <a:schemeClr val="accent6">
                  <a:lumMod val="50000"/>
                </a:schemeClr>
              </a:solidFill>
            </c:spPr>
            <c:extLst>
              <c:ext xmlns:c16="http://schemas.microsoft.com/office/drawing/2014/chart" uri="{C3380CC4-5D6E-409C-BE32-E72D297353CC}">
                <c16:uniqueId val="{00000002-6C81-47B0-B1AF-BAF6FD9CCEB2}"/>
              </c:ext>
            </c:extLst>
          </c:dPt>
          <c:dPt>
            <c:idx val="13"/>
            <c:invertIfNegative val="0"/>
            <c:bubble3D val="0"/>
            <c:extLst>
              <c:ext xmlns:c16="http://schemas.microsoft.com/office/drawing/2014/chart" uri="{C3380CC4-5D6E-409C-BE32-E72D297353CC}">
                <c16:uniqueId val="{00000004-6C81-47B0-B1AF-BAF6FD9CCEB2}"/>
              </c:ext>
            </c:extLst>
          </c:dPt>
          <c:dPt>
            <c:idx val="14"/>
            <c:invertIfNegative val="0"/>
            <c:bubble3D val="0"/>
            <c:extLst>
              <c:ext xmlns:c16="http://schemas.microsoft.com/office/drawing/2014/chart" uri="{C3380CC4-5D6E-409C-BE32-E72D297353CC}">
                <c16:uniqueId val="{00000005-6C81-47B0-B1AF-BAF6FD9CCEB2}"/>
              </c:ext>
            </c:extLst>
          </c:dPt>
          <c:dLbls>
            <c:dLbl>
              <c:idx val="0"/>
              <c:layout>
                <c:manualLayout>
                  <c:x val="0"/>
                  <c:y val="-3.0478894636931943E-3"/>
                </c:manualLayout>
              </c:layout>
              <c:tx>
                <c:rich>
                  <a:bodyPr/>
                  <a:lstStyle/>
                  <a:p>
                    <a:fld id="{8E5E39D4-6D3F-4A6E-B6C6-E7DA3922CC11}" type="CELLRANGE">
                      <a:rPr lang="en-US" baseline="0"/>
                      <a:pPr/>
                      <a:t>[CELLRANGE]</a:t>
                    </a:fld>
                    <a:r>
                      <a:rPr lang="en-US" baseline="0"/>
                      <a:t>
</a:t>
                    </a:r>
                    <a:fld id="{4927F606-3AF7-4997-98E3-26CE3DF2840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a:lstStyle/>
                  <a:p>
                    <a:fld id="{E60EA4E6-FCE7-4F85-9FBC-30ED353BDF05}" type="CELLRANGE">
                      <a:rPr lang="en-US" baseline="0"/>
                      <a:pPr/>
                      <a:t>[CELLRANGE]</a:t>
                    </a:fld>
                    <a:r>
                      <a:rPr lang="en-US" baseline="0"/>
                      <a:t>
</a:t>
                    </a:r>
                    <a:fld id="{6B4066F4-EB6F-4DB1-BB9B-0353BC730AF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a:lstStyle/>
                  <a:p>
                    <a:fld id="{2CF3F8F7-64C4-4992-8A5D-E2926BDA9C57}" type="CELLRANGE">
                      <a:rPr lang="en-US" baseline="0"/>
                      <a:pPr/>
                      <a:t>[CELLRANGE]</a:t>
                    </a:fld>
                    <a:r>
                      <a:rPr lang="en-US" baseline="0"/>
                      <a:t>
</a:t>
                    </a:r>
                    <a:fld id="{3B6E42EE-DF48-445B-B1ED-DF3ECCBECA7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a:lstStyle/>
                  <a:p>
                    <a:fld id="{F2A3CB48-7B6D-4431-965B-A0A9E6DADD9A}" type="CELLRANGE">
                      <a:rPr lang="en-US" baseline="0"/>
                      <a:pPr/>
                      <a:t>[CELLRANGE]</a:t>
                    </a:fld>
                    <a:r>
                      <a:rPr lang="en-US" baseline="0"/>
                      <a:t>
</a:t>
                    </a:r>
                    <a:fld id="{56937E7B-D4D7-4D1A-85AC-D0A85B3475C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a:lstStyle/>
                  <a:p>
                    <a:fld id="{50AA66E9-0532-48E2-9EDD-959CB16DC253}" type="CELLRANGE">
                      <a:rPr lang="en-US" baseline="0"/>
                      <a:pPr/>
                      <a:t>[CELLRANGE]</a:t>
                    </a:fld>
                    <a:r>
                      <a:rPr lang="en-US" baseline="0"/>
                      <a:t>
</a:t>
                    </a:r>
                    <a:fld id="{A2B34397-702E-4771-883F-34BB50F837B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a:lstStyle/>
                  <a:p>
                    <a:fld id="{2362F238-6C71-4346-83A4-CBB70AF2B232}" type="CELLRANGE">
                      <a:rPr lang="en-US" baseline="0"/>
                      <a:pPr/>
                      <a:t>[CELLRANGE]</a:t>
                    </a:fld>
                    <a:r>
                      <a:rPr lang="en-US" baseline="0"/>
                      <a:t>
</a:t>
                    </a:r>
                    <a:fld id="{30126164-3451-441B-9DE0-E59E4903E65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a:lstStyle/>
                  <a:p>
                    <a:fld id="{E56636E6-7F6D-431F-86D9-5E3C801114B0}" type="CELLRANGE">
                      <a:rPr lang="en-US" baseline="0"/>
                      <a:pPr/>
                      <a:t>[CELLRANGE]</a:t>
                    </a:fld>
                    <a:r>
                      <a:rPr lang="en-US" baseline="0"/>
                      <a:t>
</a:t>
                    </a:r>
                    <a:fld id="{73C0FE90-E0AC-4EA9-892D-49D72FBA7C6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a:lstStyle/>
                  <a:p>
                    <a:fld id="{0E1915F5-A4D2-4B11-8BBA-0C54331A0A73}" type="CELLRANGE">
                      <a:rPr lang="en-US" baseline="0"/>
                      <a:pPr/>
                      <a:t>[CELLRANGE]</a:t>
                    </a:fld>
                    <a:r>
                      <a:rPr lang="en-US" baseline="0"/>
                      <a:t>
</a:t>
                    </a:r>
                    <a:fld id="{01F905BB-1332-47ED-9076-F4CFB1F0803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a:lstStyle/>
                  <a:p>
                    <a:fld id="{7B35486E-3ED2-463B-AC86-95ABAECA0870}" type="CELLRANGE">
                      <a:rPr lang="en-US" baseline="0"/>
                      <a:pPr/>
                      <a:t>[CELLRANGE]</a:t>
                    </a:fld>
                    <a:r>
                      <a:rPr lang="en-US" baseline="0"/>
                      <a:t>
</a:t>
                    </a:r>
                    <a:fld id="{DE11360A-E100-4F80-8CB9-B78FFE9536C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a:lstStyle/>
                  <a:p>
                    <a:fld id="{5C3D7B81-3A92-42DC-B842-225B344A2A5F}" type="CELLRANGE">
                      <a:rPr lang="en-US" baseline="0"/>
                      <a:pPr/>
                      <a:t>[CELLRANGE]</a:t>
                    </a:fld>
                    <a:r>
                      <a:rPr lang="en-US" baseline="0"/>
                      <a:t>
</a:t>
                    </a:r>
                    <a:fld id="{8280545B-4E28-4302-A50A-E49E321C4ED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a:lstStyle/>
                  <a:p>
                    <a:fld id="{64F90A57-56A2-4A4D-8B89-3ECE76761883}" type="CELLRANGE">
                      <a:rPr lang="en-US" baseline="0"/>
                      <a:pPr/>
                      <a:t>[CELLRANGE]</a:t>
                    </a:fld>
                    <a:r>
                      <a:rPr lang="en-US" baseline="0"/>
                      <a:t>
</a:t>
                    </a:r>
                    <a:fld id="{4F6E9428-6494-4D3C-A134-62B7CD45ECD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a:lstStyle/>
                  <a:p>
                    <a:fld id="{50C43BDC-BDCC-4912-AC68-C43DD62570D5}" type="CELLRANGE">
                      <a:rPr lang="en-US" baseline="0"/>
                      <a:pPr/>
                      <a:t>[CELLRANGE]</a:t>
                    </a:fld>
                    <a:r>
                      <a:rPr lang="en-US" baseline="0"/>
                      <a:t>
</a:t>
                    </a:r>
                    <a:fld id="{3810677B-D502-45D2-85D0-8642F12584C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a:lstStyle/>
                  <a:p>
                    <a:fld id="{EB3417CC-86A4-402F-8198-F146860E473C}" type="CELLRANGE">
                      <a:rPr lang="en-US" baseline="0"/>
                      <a:pPr/>
                      <a:t>[CELLRANGE]</a:t>
                    </a:fld>
                    <a:r>
                      <a:rPr lang="en-US" baseline="0"/>
                      <a:t>
</a:t>
                    </a:r>
                    <a:fld id="{46248427-44F7-418A-81C6-8ECD6CF89E3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a:lstStyle/>
                  <a:p>
                    <a:fld id="{BB32133C-9C11-4DAB-B758-6EC9B6D252AC}" type="CELLRANGE">
                      <a:rPr lang="en-US" baseline="0"/>
                      <a:pPr/>
                      <a:t>[CELLRANGE]</a:t>
                    </a:fld>
                    <a:r>
                      <a:rPr lang="en-US" baseline="0"/>
                      <a:t>
</a:t>
                    </a:r>
                    <a:fld id="{D26A3EF6-F110-4C18-9561-80639454E6C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a:lstStyle/>
                  <a:p>
                    <a:fld id="{B4E0B919-2CD7-4FF9-B3F6-8DCB72F0BCBB}" type="CELLRANGE">
                      <a:rPr lang="en-US" baseline="0"/>
                      <a:pPr/>
                      <a:t>[CELLRANGE]</a:t>
                    </a:fld>
                    <a:r>
                      <a:rPr lang="en-US" baseline="0"/>
                      <a:t>
</a:t>
                    </a:r>
                    <a:fld id="{823BD1B2-5531-458F-A2F5-A967062472A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a:lstStyle/>
                  <a:p>
                    <a:fld id="{ACD690D6-69B6-497F-B111-A034F13C092D}" type="CELLRANGE">
                      <a:rPr lang="en-US" baseline="0"/>
                      <a:pPr/>
                      <a:t>[CELLRANGE]</a:t>
                    </a:fld>
                    <a:r>
                      <a:rPr lang="en-US" baseline="0"/>
                      <a:t>
</a:t>
                    </a:r>
                    <a:fld id="{F4C0915B-6B13-4851-A851-8E1D1D3E7F8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a:lstStyle/>
                  <a:p>
                    <a:fld id="{0DC7CFBE-E448-48CB-9ECE-D5D6EE5C98CC}" type="CELLRANGE">
                      <a:rPr lang="en-US" baseline="0"/>
                      <a:pPr/>
                      <a:t>[CELLRANGE]</a:t>
                    </a:fld>
                    <a:r>
                      <a:rPr lang="en-US" baseline="0"/>
                      <a:t>
</a:t>
                    </a:r>
                    <a:fld id="{90884C03-4A0A-4AA9-ADC6-CBA99109E88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a:lstStyle/>
                  <a:p>
                    <a:fld id="{2266EAE6-CFFA-441B-9893-F5D7774BED69}" type="CELLRANGE">
                      <a:rPr lang="en-US" baseline="0"/>
                      <a:pPr/>
                      <a:t>[CELLRANGE]</a:t>
                    </a:fld>
                    <a:r>
                      <a:rPr lang="en-US" baseline="0"/>
                      <a:t>
</a:t>
                    </a:r>
                    <a:fld id="{E1A19B72-E78C-48C2-B601-BCBBDF9813A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a:lstStyle/>
                  <a:p>
                    <a:fld id="{8A20CD5D-A1F9-485A-91BE-C0673D9D9C72}" type="CELLRANGE">
                      <a:rPr lang="en-US" baseline="0"/>
                      <a:pPr/>
                      <a:t>[CELLRANGE]</a:t>
                    </a:fld>
                    <a:r>
                      <a:rPr lang="en-US" baseline="0"/>
                      <a:t>
</a:t>
                    </a:r>
                    <a:fld id="{80AC2145-BDE6-4B26-A732-C5759CBF814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a:lstStyle/>
                  <a:p>
                    <a:fld id="{CD7A469B-8449-42D2-AF1E-815906040BB4}" type="CELLRANGE">
                      <a:rPr lang="en-US" baseline="0"/>
                      <a:pPr/>
                      <a:t>[CELLRANGE]</a:t>
                    </a:fld>
                    <a:r>
                      <a:rPr lang="en-US" baseline="0"/>
                      <a:t>
</a:t>
                    </a:r>
                    <a:fld id="{26C52AC1-D24C-4200-9681-D24BB8D14A6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Castilla y León</c:v>
                </c:pt>
                <c:pt idx="1">
                  <c:v>Galicia</c:v>
                </c:pt>
                <c:pt idx="2">
                  <c:v>Aragón</c:v>
                </c:pt>
                <c:pt idx="3">
                  <c:v>Cantabria</c:v>
                </c:pt>
                <c:pt idx="4">
                  <c:v>Navarra, Comunidad Foral de</c:v>
                </c:pt>
                <c:pt idx="5">
                  <c:v>Castilla - La Mancha</c:v>
                </c:pt>
                <c:pt idx="6">
                  <c:v>Madrid, Comunidad de</c:v>
                </c:pt>
                <c:pt idx="7">
                  <c:v>Ceuta</c:v>
                </c:pt>
                <c:pt idx="8">
                  <c:v>Comunitat Valenciana</c:v>
                </c:pt>
                <c:pt idx="9">
                  <c:v>Asturias, Principado de</c:v>
                </c:pt>
                <c:pt idx="10">
                  <c:v>Balears, Illes</c:v>
                </c:pt>
                <c:pt idx="11">
                  <c:v>Melilla</c:v>
                </c:pt>
                <c:pt idx="12">
                  <c:v>Media Nacional</c:v>
                </c:pt>
                <c:pt idx="13">
                  <c:v>Andalucía</c:v>
                </c:pt>
                <c:pt idx="14">
                  <c:v>Canarias</c:v>
                </c:pt>
                <c:pt idx="15">
                  <c:v>Murcia, Región de</c:v>
                </c:pt>
                <c:pt idx="16">
                  <c:v>Extremadura</c:v>
                </c:pt>
                <c:pt idx="17">
                  <c:v>Rioja, La</c:v>
                </c:pt>
                <c:pt idx="18">
                  <c:v>País Vasco</c:v>
                </c:pt>
                <c:pt idx="19">
                  <c:v>Cataluña</c:v>
                </c:pt>
              </c:strCache>
            </c:strRef>
          </c:cat>
          <c:val>
            <c:numRef>
              <c:f>'11ListaEspera'!$O$13:$O$32</c:f>
              <c:numCache>
                <c:formatCode>0.00%</c:formatCode>
                <c:ptCount val="20"/>
                <c:pt idx="0">
                  <c:v>0.99850499917904578</c:v>
                </c:pt>
                <c:pt idx="1">
                  <c:v>0.95644949110295641</c:v>
                </c:pt>
                <c:pt idx="2">
                  <c:v>0.95543536223051728</c:v>
                </c:pt>
                <c:pt idx="3">
                  <c:v>0.95480347006533151</c:v>
                </c:pt>
                <c:pt idx="4">
                  <c:v>0.9535274356103024</c:v>
                </c:pt>
                <c:pt idx="5">
                  <c:v>0.94895144264602393</c:v>
                </c:pt>
                <c:pt idx="6">
                  <c:v>0.94095983626934621</c:v>
                </c:pt>
                <c:pt idx="7">
                  <c:v>0.93915343915343918</c:v>
                </c:pt>
                <c:pt idx="8">
                  <c:v>0.93203883495145634</c:v>
                </c:pt>
                <c:pt idx="9">
                  <c:v>0.90001568135486909</c:v>
                </c:pt>
                <c:pt idx="10">
                  <c:v>0.89429591802676811</c:v>
                </c:pt>
                <c:pt idx="11">
                  <c:v>0.88238238238238242</c:v>
                </c:pt>
                <c:pt idx="12">
                  <c:v>0.87951498021857888</c:v>
                </c:pt>
                <c:pt idx="13">
                  <c:v>0.87703236861406253</c:v>
                </c:pt>
                <c:pt idx="14">
                  <c:v>0.84653254437869818</c:v>
                </c:pt>
                <c:pt idx="15">
                  <c:v>0.84535714285714281</c:v>
                </c:pt>
                <c:pt idx="16">
                  <c:v>0.83682469680264604</c:v>
                </c:pt>
                <c:pt idx="17">
                  <c:v>0.83152016944257245</c:v>
                </c:pt>
                <c:pt idx="18">
                  <c:v>0.82064998995378746</c:v>
                </c:pt>
                <c:pt idx="19">
                  <c:v>0.72867350108729423</c:v>
                </c:pt>
              </c:numCache>
            </c:numRef>
          </c:val>
          <c:extLst>
            <c:ext xmlns:c15="http://schemas.microsoft.com/office/drawing/2012/chart" uri="{02D57815-91ED-43cb-92C2-25804820EDAC}">
              <c15:datalabelsRange>
                <c15:f>'11ListaEspera'!$M$13:$M$32</c15:f>
                <c15:dlblRangeCache>
                  <c:ptCount val="20"/>
                  <c:pt idx="0">
                    <c:v>115.546</c:v>
                  </c:pt>
                  <c:pt idx="1">
                    <c:v>69.070</c:v>
                  </c:pt>
                  <c:pt idx="2">
                    <c:v>37.626</c:v>
                  </c:pt>
                  <c:pt idx="3">
                    <c:v>17.830</c:v>
                  </c:pt>
                  <c:pt idx="4">
                    <c:v>15.327</c:v>
                  </c:pt>
                  <c:pt idx="5">
                    <c:v>67.423</c:v>
                  </c:pt>
                  <c:pt idx="6">
                    <c:v>162.755</c:v>
                  </c:pt>
                  <c:pt idx="7">
                    <c:v>1.420</c:v>
                  </c:pt>
                  <c:pt idx="8">
                    <c:v>136.992</c:v>
                  </c:pt>
                  <c:pt idx="9">
                    <c:v>28.697</c:v>
                  </c:pt>
                  <c:pt idx="10">
                    <c:v>26.794</c:v>
                  </c:pt>
                  <c:pt idx="11">
                    <c:v>1.763</c:v>
                  </c:pt>
                  <c:pt idx="12">
                    <c:v>1.319.400</c:v>
                  </c:pt>
                  <c:pt idx="13">
                    <c:v>270.247</c:v>
                  </c:pt>
                  <c:pt idx="14">
                    <c:v>35.766</c:v>
                  </c:pt>
                  <c:pt idx="15">
                    <c:v>37.872</c:v>
                  </c:pt>
                  <c:pt idx="16">
                    <c:v>32.637</c:v>
                  </c:pt>
                  <c:pt idx="17">
                    <c:v>8.637</c:v>
                  </c:pt>
                  <c:pt idx="18">
                    <c:v>65.350</c:v>
                  </c:pt>
                  <c:pt idx="19">
                    <c:v>187.648</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6C81-47B0-B1AF-BAF6FD9CCEB2}"/>
              </c:ext>
            </c:extLst>
          </c:dPt>
          <c:dPt>
            <c:idx val="11"/>
            <c:invertIfNegative val="0"/>
            <c:bubble3D val="0"/>
            <c:extLst>
              <c:ext xmlns:c16="http://schemas.microsoft.com/office/drawing/2014/chart" uri="{C3380CC4-5D6E-409C-BE32-E72D297353CC}">
                <c16:uniqueId val="{00000017-6C81-47B0-B1AF-BAF6FD9CCEB2}"/>
              </c:ext>
            </c:extLst>
          </c:dPt>
          <c:dPt>
            <c:idx val="12"/>
            <c:invertIfNegative val="0"/>
            <c:bubble3D val="0"/>
            <c:spPr>
              <a:solidFill>
                <a:schemeClr val="accent2">
                  <a:lumMod val="50000"/>
                </a:schemeClr>
              </a:solidFill>
            </c:spPr>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a:lstStyle/>
                  <a:p>
                    <a:fld id="{54ED2B17-73CC-4095-88E4-3A0ACCAE1393}" type="CELLRANGE">
                      <a:rPr lang="en-US" baseline="0"/>
                      <a:pPr/>
                      <a:t>[CELLRANGE]</a:t>
                    </a:fld>
                    <a:r>
                      <a:rPr lang="en-US" baseline="0"/>
                      <a:t>
</a:t>
                    </a:r>
                    <a:fld id="{C8C4F808-9E2B-4DF6-ADEB-2765AA7BED8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a:lstStyle/>
                  <a:p>
                    <a:fld id="{BE35F800-F3F7-4A15-BE92-3802CCECF56D}" type="CELLRANGE">
                      <a:rPr lang="en-US" baseline="0"/>
                      <a:pPr/>
                      <a:t>[CELLRANGE]</a:t>
                    </a:fld>
                    <a:r>
                      <a:rPr lang="en-US" baseline="0"/>
                      <a:t>
</a:t>
                    </a:r>
                    <a:fld id="{A58A006D-ECF0-4E0A-B5C9-70418E8418D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a:lstStyle/>
                  <a:p>
                    <a:fld id="{743E7DD4-74D8-474F-BBA3-9F7106D2B82E}" type="CELLRANGE">
                      <a:rPr lang="en-US" baseline="0"/>
                      <a:pPr/>
                      <a:t>[CELLRANGE]</a:t>
                    </a:fld>
                    <a:r>
                      <a:rPr lang="en-US" baseline="0"/>
                      <a:t>
</a:t>
                    </a:r>
                    <a:fld id="{7FB39E6C-AB4B-48BB-896A-B8485C9864C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a:lstStyle/>
                  <a:p>
                    <a:fld id="{CF688E1D-378E-4418-9BBF-36487C0ECD35}" type="CELLRANGE">
                      <a:rPr lang="en-US" baseline="0"/>
                      <a:pPr/>
                      <a:t>[CELLRANGE]</a:t>
                    </a:fld>
                    <a:r>
                      <a:rPr lang="en-US" baseline="0"/>
                      <a:t>
</a:t>
                    </a:r>
                    <a:fld id="{FD6309D9-DE32-45AC-B1C1-74EC1576368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a:lstStyle/>
                  <a:p>
                    <a:fld id="{953FD8E9-8E21-4F45-9A10-02F0BB6FCC78}" type="CELLRANGE">
                      <a:rPr lang="en-US" baseline="0"/>
                      <a:pPr/>
                      <a:t>[CELLRANGE]</a:t>
                    </a:fld>
                    <a:r>
                      <a:rPr lang="en-US" baseline="0"/>
                      <a:t>
</a:t>
                    </a:r>
                    <a:fld id="{A618D672-FADC-4A45-977B-49CD9632DE0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a:lstStyle/>
                  <a:p>
                    <a:fld id="{1E2BF24B-FCD7-4C87-BE8E-65C60C4E0F70}" type="CELLRANGE">
                      <a:rPr lang="en-US" baseline="0"/>
                      <a:pPr/>
                      <a:t>[CELLRANGE]</a:t>
                    </a:fld>
                    <a:r>
                      <a:rPr lang="en-US" baseline="0"/>
                      <a:t>
</a:t>
                    </a:r>
                    <a:fld id="{1283C21F-E1A8-4056-AB1F-E588C100D75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a:lstStyle/>
                  <a:p>
                    <a:fld id="{37DF3AD9-DB40-4376-BCA4-078BE93F2D29}" type="CELLRANGE">
                      <a:rPr lang="en-US" baseline="0"/>
                      <a:pPr/>
                      <a:t>[CELLRANGE]</a:t>
                    </a:fld>
                    <a:r>
                      <a:rPr lang="en-US" baseline="0"/>
                      <a:t>
</a:t>
                    </a:r>
                    <a:fld id="{9C888DD5-4793-463C-A6A0-A1290A4D331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a:lstStyle/>
                  <a:p>
                    <a:fld id="{48413EB1-F40A-4B4C-A8F0-C3F28AA7B381}" type="CELLRANGE">
                      <a:rPr lang="en-US" baseline="0"/>
                      <a:pPr/>
                      <a:t>[CELLRANGE]</a:t>
                    </a:fld>
                    <a:r>
                      <a:rPr lang="en-US" baseline="0"/>
                      <a:t>
</a:t>
                    </a:r>
                    <a:fld id="{E66C3153-67CD-4910-8A66-2BC583E8D72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a:lstStyle/>
                  <a:p>
                    <a:fld id="{7352D544-37E2-4F07-A607-FE7FE4BD9159}" type="CELLRANGE">
                      <a:rPr lang="en-US" baseline="0"/>
                      <a:pPr/>
                      <a:t>[CELLRANGE]</a:t>
                    </a:fld>
                    <a:r>
                      <a:rPr lang="en-US" baseline="0"/>
                      <a:t>
</a:t>
                    </a:r>
                    <a:fld id="{AB416B83-D53D-46CD-A273-035EB6C5FC8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1.5594541910331384E-3"/>
                  <c:y val="3.9760608081192681E-4"/>
                </c:manualLayout>
              </c:layout>
              <c:tx>
                <c:rich>
                  <a:bodyPr/>
                  <a:lstStyle/>
                  <a:p>
                    <a:fld id="{FFEE6FB1-EB01-41FC-8638-1D316C583E03}" type="CELLRANGE">
                      <a:rPr lang="en-US" baseline="0"/>
                      <a:pPr/>
                      <a:t>[CELLRANGE]</a:t>
                    </a:fld>
                    <a:r>
                      <a:rPr lang="en-US" baseline="0"/>
                      <a:t>
</a:t>
                    </a:r>
                    <a:fld id="{F0763D93-753E-43FE-A130-C6CEB3FA913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0"/>
                  <c:y val="3.6872560258028003E-3"/>
                </c:manualLayout>
              </c:layout>
              <c:tx>
                <c:rich>
                  <a:bodyPr/>
                  <a:lstStyle/>
                  <a:p>
                    <a:fld id="{DD605365-C4A8-4CB0-836E-08AFFAE5AB35}" type="CELLRANGE">
                      <a:rPr lang="en-US" baseline="0"/>
                      <a:pPr/>
                      <a:t>[CELLRANGE]</a:t>
                    </a:fld>
                    <a:r>
                      <a:rPr lang="en-US" baseline="0"/>
                      <a:t>
</a:t>
                    </a:r>
                    <a:fld id="{C3CA88AA-133F-4FFA-A152-7D487682256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6C81-47B0-B1AF-BAF6FD9CCEB2}"/>
                </c:ext>
              </c:extLst>
            </c:dLbl>
            <c:dLbl>
              <c:idx val="11"/>
              <c:layout>
                <c:manualLayout>
                  <c:x val="0"/>
                  <c:y val="-1.9317225534193593E-3"/>
                </c:manualLayout>
              </c:layout>
              <c:tx>
                <c:rich>
                  <a:bodyPr/>
                  <a:lstStyle/>
                  <a:p>
                    <a:fld id="{97CCF8EF-9B79-47C5-BF0D-F35336660FCA}" type="CELLRANGE">
                      <a:rPr lang="en-US" baseline="0"/>
                      <a:pPr/>
                      <a:t>[CELLRANGE]</a:t>
                    </a:fld>
                    <a:r>
                      <a:rPr lang="en-US" baseline="0"/>
                      <a:t>
</a:t>
                    </a:r>
                    <a:fld id="{1EA9E953-59DE-495E-81A2-8ABD55BE429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1408083335474E-3"/>
                </c:manualLayout>
              </c:layout>
              <c:tx>
                <c:rich>
                  <a:bodyPr/>
                  <a:lstStyle/>
                  <a:p>
                    <a:fld id="{693F0DEA-ED62-408E-8A7A-B8742B3320DB}" type="CELLRANGE">
                      <a:rPr lang="en-US" baseline="0"/>
                      <a:pPr/>
                      <a:t>[CELLRANGE]</a:t>
                    </a:fld>
                    <a:r>
                      <a:rPr lang="en-US" baseline="0"/>
                      <a:t>
</a:t>
                    </a:r>
                    <a:fld id="{611193C6-4857-4979-B789-CA88B56083C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a:lstStyle/>
                  <a:p>
                    <a:fld id="{93FBBC27-5D44-4EAB-9E21-415510533032}" type="CELLRANGE">
                      <a:rPr lang="en-US" baseline="0"/>
                      <a:pPr/>
                      <a:t>[CELLRANGE]</a:t>
                    </a:fld>
                    <a:r>
                      <a:rPr lang="en-US" baseline="0"/>
                      <a:t>
</a:t>
                    </a:r>
                    <a:fld id="{73825AB3-0F44-4BAA-9174-F09ED2DF64F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a:lstStyle/>
                  <a:p>
                    <a:fld id="{D9B05CDD-9ADD-4174-A79B-9F58F4912901}" type="CELLRANGE">
                      <a:rPr lang="en-US" baseline="0"/>
                      <a:pPr/>
                      <a:t>[CELLRANGE]</a:t>
                    </a:fld>
                    <a:r>
                      <a:rPr lang="en-US" baseline="0"/>
                      <a:t>
</a:t>
                    </a:r>
                    <a:fld id="{586B21EC-24C5-4898-9DDC-3756F5DA394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a:lstStyle/>
                  <a:p>
                    <a:fld id="{FC0CDA2A-0A4E-40B4-8278-46660D66D397}" type="CELLRANGE">
                      <a:rPr lang="en-US" baseline="0"/>
                      <a:pPr/>
                      <a:t>[CELLRANGE]</a:t>
                    </a:fld>
                    <a:r>
                      <a:rPr lang="en-US" baseline="0"/>
                      <a:t>
</a:t>
                    </a:r>
                    <a:fld id="{A66237AD-C4B6-46B6-B83A-6E5313DB54B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a:lstStyle/>
                  <a:p>
                    <a:fld id="{06C178EF-5427-4E5D-93C5-F6E3E52B0BA5}" type="CELLRANGE">
                      <a:rPr lang="en-US" baseline="0"/>
                      <a:pPr/>
                      <a:t>[CELLRANGE]</a:t>
                    </a:fld>
                    <a:r>
                      <a:rPr lang="en-US" baseline="0"/>
                      <a:t>
</a:t>
                    </a:r>
                    <a:fld id="{FF7EDE4B-7AFF-44F1-BA88-00890D499BF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a:lstStyle/>
                  <a:p>
                    <a:fld id="{E45C3699-1535-4617-806E-90D4F80E793C}" type="CELLRANGE">
                      <a:rPr lang="en-US" baseline="0"/>
                      <a:pPr/>
                      <a:t>[CELLRANGE]</a:t>
                    </a:fld>
                    <a:r>
                      <a:rPr lang="en-US" baseline="0"/>
                      <a:t>
</a:t>
                    </a:r>
                    <a:fld id="{773EAFB8-2412-40E4-AC4F-BA796AB94FF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a:lstStyle/>
                  <a:p>
                    <a:fld id="{6B8A501B-5CF2-4862-BB58-DAFFF02F4E08}" type="CELLRANGE">
                      <a:rPr lang="en-US" baseline="0"/>
                      <a:pPr/>
                      <a:t>[CELLRANGE]</a:t>
                    </a:fld>
                    <a:r>
                      <a:rPr lang="en-US" baseline="0"/>
                      <a:t>
</a:t>
                    </a:r>
                    <a:fld id="{52E4B603-1E86-4119-BD93-43AA368DACF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a:lstStyle/>
                  <a:p>
                    <a:fld id="{57167E06-EAED-4376-B1D2-A4E9E2EC2C41}" type="CELLRANGE">
                      <a:rPr lang="en-US" baseline="0"/>
                      <a:pPr/>
                      <a:t>[CELLRANGE]</a:t>
                    </a:fld>
                    <a:r>
                      <a:rPr lang="en-US" baseline="0"/>
                      <a:t>
</a:t>
                    </a:r>
                    <a:fld id="{14962CC6-51BA-4EB7-BD7F-4826DB74926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Castilla y León</c:v>
                </c:pt>
                <c:pt idx="1">
                  <c:v>Galicia</c:v>
                </c:pt>
                <c:pt idx="2">
                  <c:v>Aragón</c:v>
                </c:pt>
                <c:pt idx="3">
                  <c:v>Cantabria</c:v>
                </c:pt>
                <c:pt idx="4">
                  <c:v>Navarra, Comunidad Foral de</c:v>
                </c:pt>
                <c:pt idx="5">
                  <c:v>Castilla - La Mancha</c:v>
                </c:pt>
                <c:pt idx="6">
                  <c:v>Madrid, Comunidad de</c:v>
                </c:pt>
                <c:pt idx="7">
                  <c:v>Ceuta</c:v>
                </c:pt>
                <c:pt idx="8">
                  <c:v>Comunitat Valenciana</c:v>
                </c:pt>
                <c:pt idx="9">
                  <c:v>Asturias, Principado de</c:v>
                </c:pt>
                <c:pt idx="10">
                  <c:v>Balears, Illes</c:v>
                </c:pt>
                <c:pt idx="11">
                  <c:v>Melilla</c:v>
                </c:pt>
                <c:pt idx="12">
                  <c:v>Media Nacional</c:v>
                </c:pt>
                <c:pt idx="13">
                  <c:v>Andalucía</c:v>
                </c:pt>
                <c:pt idx="14">
                  <c:v>Canarias</c:v>
                </c:pt>
                <c:pt idx="15">
                  <c:v>Murcia, Región de</c:v>
                </c:pt>
                <c:pt idx="16">
                  <c:v>Extremadura</c:v>
                </c:pt>
                <c:pt idx="17">
                  <c:v>Rioja, La</c:v>
                </c:pt>
                <c:pt idx="18">
                  <c:v>País Vasco</c:v>
                </c:pt>
                <c:pt idx="19">
                  <c:v>Cataluña</c:v>
                </c:pt>
              </c:strCache>
            </c:strRef>
          </c:cat>
          <c:val>
            <c:numRef>
              <c:f>'11ListaEspera'!$P$13:$P$32</c:f>
              <c:numCache>
                <c:formatCode>0.00%</c:formatCode>
                <c:ptCount val="20"/>
                <c:pt idx="0">
                  <c:v>1.4950008209542081E-3</c:v>
                </c:pt>
                <c:pt idx="1">
                  <c:v>4.3550508897043552E-2</c:v>
                </c:pt>
                <c:pt idx="2">
                  <c:v>4.4564637769482746E-2</c:v>
                </c:pt>
                <c:pt idx="3">
                  <c:v>4.5196529934668522E-2</c:v>
                </c:pt>
                <c:pt idx="4">
                  <c:v>4.647256438969765E-2</c:v>
                </c:pt>
                <c:pt idx="5">
                  <c:v>5.1048557353976072E-2</c:v>
                </c:pt>
                <c:pt idx="6">
                  <c:v>5.9040163730653822E-2</c:v>
                </c:pt>
                <c:pt idx="7">
                  <c:v>6.0846560846560843E-2</c:v>
                </c:pt>
                <c:pt idx="8">
                  <c:v>6.7961165048543687E-2</c:v>
                </c:pt>
                <c:pt idx="9">
                  <c:v>9.9984318645130937E-2</c:v>
                </c:pt>
                <c:pt idx="10">
                  <c:v>0.10570408197323186</c:v>
                </c:pt>
                <c:pt idx="11">
                  <c:v>0.11761761761761762</c:v>
                </c:pt>
                <c:pt idx="12">
                  <c:v>0.12048501978142113</c:v>
                </c:pt>
                <c:pt idx="13">
                  <c:v>0.12296763138593747</c:v>
                </c:pt>
                <c:pt idx="14">
                  <c:v>0.15346745562130176</c:v>
                </c:pt>
                <c:pt idx="15">
                  <c:v>0.15464285714285714</c:v>
                </c:pt>
                <c:pt idx="16">
                  <c:v>0.1631753031973539</c:v>
                </c:pt>
                <c:pt idx="17">
                  <c:v>0.16847983055742755</c:v>
                </c:pt>
                <c:pt idx="18">
                  <c:v>0.17935001004621257</c:v>
                </c:pt>
                <c:pt idx="19">
                  <c:v>0.27132649891270583</c:v>
                </c:pt>
              </c:numCache>
            </c:numRef>
          </c:val>
          <c:extLst>
            <c:ext xmlns:c15="http://schemas.microsoft.com/office/drawing/2012/chart" uri="{02D57815-91ED-43cb-92C2-25804820EDAC}">
              <c15:datalabelsRange>
                <c15:f>'11ListaEspera'!$N$13:$N$32</c15:f>
                <c15:dlblRangeCache>
                  <c:ptCount val="20"/>
                  <c:pt idx="0">
                    <c:v>173</c:v>
                  </c:pt>
                  <c:pt idx="1">
                    <c:v>3.145</c:v>
                  </c:pt>
                  <c:pt idx="2">
                    <c:v>1.755</c:v>
                  </c:pt>
                  <c:pt idx="3">
                    <c:v>844</c:v>
                  </c:pt>
                  <c:pt idx="4">
                    <c:v>747</c:v>
                  </c:pt>
                  <c:pt idx="5">
                    <c:v>3.627</c:v>
                  </c:pt>
                  <c:pt idx="6">
                    <c:v>10.212</c:v>
                  </c:pt>
                  <c:pt idx="7">
                    <c:v>92</c:v>
                  </c:pt>
                  <c:pt idx="8">
                    <c:v>9.989</c:v>
                  </c:pt>
                  <c:pt idx="9">
                    <c:v>3.188</c:v>
                  </c:pt>
                  <c:pt idx="10">
                    <c:v>3.167</c:v>
                  </c:pt>
                  <c:pt idx="11">
                    <c:v>235</c:v>
                  </c:pt>
                  <c:pt idx="12">
                    <c:v>180.745</c:v>
                  </c:pt>
                  <c:pt idx="13">
                    <c:v>37.891</c:v>
                  </c:pt>
                  <c:pt idx="14">
                    <c:v>6.484</c:v>
                  </c:pt>
                  <c:pt idx="15">
                    <c:v>6.928</c:v>
                  </c:pt>
                  <c:pt idx="16">
                    <c:v>6.364</c:v>
                  </c:pt>
                  <c:pt idx="17">
                    <c:v>1.750</c:v>
                  </c:pt>
                  <c:pt idx="18">
                    <c:v>14.282</c:v>
                  </c:pt>
                  <c:pt idx="19">
                    <c:v>69.872</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1760706944"/>
        <c:axId val="1760709664"/>
      </c:barChart>
      <c:lineChart>
        <c:grouping val="standard"/>
        <c:varyColors val="0"/>
        <c:ser>
          <c:idx val="2"/>
          <c:order val="2"/>
          <c:tx>
            <c:strRef>
              <c:f>'11ListaEspera'!$Q$12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'11ListaEspera'!$L$13:$L$32</c:f>
              <c:strCache>
                <c:ptCount val="20"/>
                <c:pt idx="0">
                  <c:v>Castilla y León</c:v>
                </c:pt>
                <c:pt idx="1">
                  <c:v>Galicia</c:v>
                </c:pt>
                <c:pt idx="2">
                  <c:v>Aragón</c:v>
                </c:pt>
                <c:pt idx="3">
                  <c:v>Cantabria</c:v>
                </c:pt>
                <c:pt idx="4">
                  <c:v>Navarra, Comunidad Foral de</c:v>
                </c:pt>
                <c:pt idx="5">
                  <c:v>Castilla - La Mancha</c:v>
                </c:pt>
                <c:pt idx="6">
                  <c:v>Madrid, Comunidad de</c:v>
                </c:pt>
                <c:pt idx="7">
                  <c:v>Ceuta</c:v>
                </c:pt>
                <c:pt idx="8">
                  <c:v>Comunitat Valenciana</c:v>
                </c:pt>
                <c:pt idx="9">
                  <c:v>Asturias, Principado de</c:v>
                </c:pt>
                <c:pt idx="10">
                  <c:v>Balears, Illes</c:v>
                </c:pt>
                <c:pt idx="11">
                  <c:v>Melilla</c:v>
                </c:pt>
                <c:pt idx="12">
                  <c:v>Media Nacional</c:v>
                </c:pt>
                <c:pt idx="13">
                  <c:v>Andalucía</c:v>
                </c:pt>
                <c:pt idx="14">
                  <c:v>Canarias</c:v>
                </c:pt>
                <c:pt idx="15">
                  <c:v>Murcia, Región de</c:v>
                </c:pt>
                <c:pt idx="16">
                  <c:v>Extremadura</c:v>
                </c:pt>
                <c:pt idx="17">
                  <c:v>Rioja, La</c:v>
                </c:pt>
                <c:pt idx="18">
                  <c:v>País Vasco</c:v>
                </c:pt>
                <c:pt idx="19">
                  <c:v>Cataluña</c:v>
                </c:pt>
              </c:strCache>
            </c:strRef>
          </c:cat>
          <c:val>
            <c:numRef>
              <c:f>'11ListaEspera'!$Q$13:$Q$32</c:f>
              <c:numCache>
                <c:formatCode>0.00%</c:formatCode>
                <c:ptCount val="20"/>
                <c:pt idx="0">
                  <c:v>0.87951498021857888</c:v>
                </c:pt>
                <c:pt idx="1">
                  <c:v>0.87951498021857888</c:v>
                </c:pt>
                <c:pt idx="2">
                  <c:v>0.87951498021857888</c:v>
                </c:pt>
                <c:pt idx="3">
                  <c:v>0.87951498021857888</c:v>
                </c:pt>
                <c:pt idx="4">
                  <c:v>0.87951498021857888</c:v>
                </c:pt>
                <c:pt idx="5">
                  <c:v>0.87951498021857888</c:v>
                </c:pt>
                <c:pt idx="6">
                  <c:v>0.87951498021857888</c:v>
                </c:pt>
                <c:pt idx="7">
                  <c:v>0.87951498021857888</c:v>
                </c:pt>
                <c:pt idx="8">
                  <c:v>0.87951498021857888</c:v>
                </c:pt>
                <c:pt idx="9">
                  <c:v>0.87951498021857888</c:v>
                </c:pt>
                <c:pt idx="10">
                  <c:v>0.87951498021857888</c:v>
                </c:pt>
                <c:pt idx="11">
                  <c:v>0.87951498021857888</c:v>
                </c:pt>
                <c:pt idx="12">
                  <c:v>0.87951498021857888</c:v>
                </c:pt>
                <c:pt idx="13">
                  <c:v>0.87951498021857888</c:v>
                </c:pt>
                <c:pt idx="14">
                  <c:v>0.87951498021857888</c:v>
                </c:pt>
                <c:pt idx="15">
                  <c:v>0.87951498021857888</c:v>
                </c:pt>
                <c:pt idx="16">
                  <c:v>0.87951498021857888</c:v>
                </c:pt>
                <c:pt idx="17">
                  <c:v>0.87951498021857888</c:v>
                </c:pt>
                <c:pt idx="18">
                  <c:v>0.87951498021857888</c:v>
                </c:pt>
                <c:pt idx="19">
                  <c:v>0.87951498021857888</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1760706944"/>
        <c:axId val="1760709664"/>
      </c:lineChart>
      <c:catAx>
        <c:axId val="1760706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760709664"/>
        <c:crosses val="autoZero"/>
        <c:auto val="1"/>
        <c:lblAlgn val="ctr"/>
        <c:lblOffset val="100"/>
        <c:noMultiLvlLbl val="0"/>
      </c:catAx>
      <c:valAx>
        <c:axId val="176070966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760706944"/>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1623630263608351"/>
          <c:y val="0.89331796142304642"/>
          <c:w val="0.56405624638538954"/>
          <c:h val="4.776608531410209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8"/>
            <c:invertIfNegative val="0"/>
            <c:bubble3D val="0"/>
            <c:extLst>
              <c:ext xmlns:c16="http://schemas.microsoft.com/office/drawing/2014/chart" uri="{C3380CC4-5D6E-409C-BE32-E72D297353CC}">
                <c16:uniqueId val="{00000000-C55D-4E29-9CD8-90CA83D3C1E4}"/>
              </c:ext>
            </c:extLst>
          </c:dPt>
          <c:dPt>
            <c:idx val="9"/>
            <c:invertIfNegative val="0"/>
            <c:bubble3D val="0"/>
            <c:spPr>
              <a:solidFill>
                <a:schemeClr val="accent6">
                  <a:lumMod val="50000"/>
                </a:schemeClr>
              </a:solidFill>
            </c:spPr>
            <c:extLst>
              <c:ext xmlns:c16="http://schemas.microsoft.com/office/drawing/2014/chart" uri="{C3380CC4-5D6E-409C-BE32-E72D297353CC}">
                <c16:uniqueId val="{00000001-C55D-4E29-9CD8-90CA83D3C1E4}"/>
              </c:ext>
            </c:extLst>
          </c:dPt>
          <c:dPt>
            <c:idx val="10"/>
            <c:invertIfNegative val="0"/>
            <c:bubble3D val="0"/>
            <c:extLst>
              <c:ext xmlns:c16="http://schemas.microsoft.com/office/drawing/2014/chart" uri="{C3380CC4-5D6E-409C-BE32-E72D297353CC}">
                <c16:uniqueId val="{00000003-C55D-4E29-9CD8-90CA83D3C1E4}"/>
              </c:ext>
            </c:extLst>
          </c:dPt>
          <c:dPt>
            <c:idx val="11"/>
            <c:invertIfNegative val="0"/>
            <c:bubble3D val="0"/>
            <c:extLst>
              <c:ext xmlns:c16="http://schemas.microsoft.com/office/drawing/2014/chart" uri="{C3380CC4-5D6E-409C-BE32-E72D297353CC}">
                <c16:uniqueId val="{00000005-C55D-4E29-9CD8-90CA83D3C1E4}"/>
              </c:ext>
            </c:extLst>
          </c:dPt>
          <c:dPt>
            <c:idx val="12"/>
            <c:invertIfNegative val="0"/>
            <c:bubble3D val="0"/>
            <c:extLst>
              <c:ext xmlns:c16="http://schemas.microsoft.com/office/drawing/2014/chart" uri="{C3380CC4-5D6E-409C-BE32-E72D297353CC}">
                <c16:uniqueId val="{00000006-C55D-4E29-9CD8-90CA83D3C1E4}"/>
              </c:ext>
            </c:extLst>
          </c:dPt>
          <c:dLbls>
            <c:dLbl>
              <c:idx val="0"/>
              <c:layout>
                <c:manualLayout>
                  <c:x val="0"/>
                  <c:y val="-3.0478894636931943E-3"/>
                </c:manualLayout>
              </c:layout>
              <c:tx>
                <c:rich>
                  <a:bodyPr/>
                  <a:lstStyle/>
                  <a:p>
                    <a:fld id="{6D425FB5-18D7-4D44-8BB4-6E41FB158D98}" type="CELLRANGE">
                      <a:rPr lang="en-US" baseline="0"/>
                      <a:pPr/>
                      <a:t>[CELLRANGE]</a:t>
                    </a:fld>
                    <a:r>
                      <a:rPr lang="en-US" baseline="0"/>
                      <a:t>
</a:t>
                    </a:r>
                    <a:fld id="{A3E50F21-81D3-4F69-A657-5CBEA0E1229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a:lstStyle/>
                  <a:p>
                    <a:fld id="{B201316D-A075-42C8-BCBA-81719F7591B5}" type="CELLRANGE">
                      <a:rPr lang="en-US" baseline="0"/>
                      <a:pPr/>
                      <a:t>[CELLRANGE]</a:t>
                    </a:fld>
                    <a:r>
                      <a:rPr lang="en-US" baseline="0"/>
                      <a:t>
</a:t>
                    </a:r>
                    <a:fld id="{45F6CAE6-597A-40FC-9408-FD5D615105B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a:lstStyle/>
                  <a:p>
                    <a:fld id="{ABE08E0A-0898-4064-9E90-9541C44E612F}" type="CELLRANGE">
                      <a:rPr lang="en-US" baseline="0"/>
                      <a:pPr/>
                      <a:t>[CELLRANGE]</a:t>
                    </a:fld>
                    <a:r>
                      <a:rPr lang="en-US" baseline="0"/>
                      <a:t>
</a:t>
                    </a:r>
                    <a:fld id="{564A57C5-53E5-4F5C-8E76-ECEF828EB00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a:lstStyle/>
                  <a:p>
                    <a:fld id="{2CDA86F9-B513-4C4D-B287-A91D5435C00E}" type="CELLRANGE">
                      <a:rPr lang="en-US" baseline="0"/>
                      <a:pPr/>
                      <a:t>[CELLRANGE]</a:t>
                    </a:fld>
                    <a:r>
                      <a:rPr lang="en-US" baseline="0"/>
                      <a:t>
</a:t>
                    </a:r>
                    <a:fld id="{08913F5A-A2A7-477D-B07B-EF8876A6701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a:lstStyle/>
                  <a:p>
                    <a:fld id="{E2CF7271-9A35-42B5-8AB1-8EB348EB3F98}" type="CELLRANGE">
                      <a:rPr lang="en-US" baseline="0"/>
                      <a:pPr/>
                      <a:t>[CELLRANGE]</a:t>
                    </a:fld>
                    <a:r>
                      <a:rPr lang="en-US" baseline="0"/>
                      <a:t>
</a:t>
                    </a:r>
                    <a:fld id="{7FDA9E40-6AB3-420F-8FFB-BD9A108B35C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a:lstStyle/>
                  <a:p>
                    <a:fld id="{E1B1A304-2C67-4EA5-83AC-6E7399936894}" type="CELLRANGE">
                      <a:rPr lang="en-US" baseline="0"/>
                      <a:pPr/>
                      <a:t>[CELLRANGE]</a:t>
                    </a:fld>
                    <a:r>
                      <a:rPr lang="en-US" baseline="0"/>
                      <a:t>
</a:t>
                    </a:r>
                    <a:fld id="{7F6DBB7F-C8FA-4B14-A4C5-771938688BC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a:lstStyle/>
                  <a:p>
                    <a:fld id="{3EDC200F-6CB5-4166-AF9D-3D1CFB161E68}" type="CELLRANGE">
                      <a:rPr lang="en-US" baseline="0"/>
                      <a:pPr/>
                      <a:t>[CELLRANGE]</a:t>
                    </a:fld>
                    <a:r>
                      <a:rPr lang="en-US" baseline="0"/>
                      <a:t>
</a:t>
                    </a:r>
                    <a:fld id="{01AEA02E-4594-4D5E-8219-2AF97A06D9A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a:lstStyle/>
                  <a:p>
                    <a:fld id="{02C5BD2E-9E37-4476-8637-CBCA9BF14AD2}" type="CELLRANGE">
                      <a:rPr lang="en-US" baseline="0"/>
                      <a:pPr/>
                      <a:t>[CELLRANGE]</a:t>
                    </a:fld>
                    <a:r>
                      <a:rPr lang="en-US" baseline="0"/>
                      <a:t>
</a:t>
                    </a:r>
                    <a:fld id="{2110EABA-E172-4EBE-84BC-5403A514299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a:lstStyle/>
                  <a:p>
                    <a:fld id="{2F44EA67-B688-4174-AE7F-EB923FC7FE05}" type="CELLRANGE">
                      <a:rPr lang="en-US" baseline="0"/>
                      <a:pPr/>
                      <a:t>[CELLRANGE]</a:t>
                    </a:fld>
                    <a:r>
                      <a:rPr lang="en-US" baseline="0"/>
                      <a:t>
</a:t>
                    </a:r>
                    <a:fld id="{C6FACABD-B4F5-441C-AAAD-98DF4E33277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a:lstStyle/>
                  <a:p>
                    <a:fld id="{BFA5C4A2-DC8C-464A-991D-634A40923626}" type="CELLRANGE">
                      <a:rPr lang="en-US" baseline="0"/>
                      <a:pPr/>
                      <a:t>[CELLRANGE]</a:t>
                    </a:fld>
                    <a:r>
                      <a:rPr lang="en-US" baseline="0"/>
                      <a:t>
</a:t>
                    </a:r>
                    <a:fld id="{C33CBA50-DFCE-4363-BFFB-B31675D3092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a:lstStyle/>
                  <a:p>
                    <a:fld id="{E391B4C9-368E-429C-9502-C92B18ABD1EF}" type="CELLRANGE">
                      <a:rPr lang="en-US" baseline="0"/>
                      <a:pPr/>
                      <a:t>[CELLRANGE]</a:t>
                    </a:fld>
                    <a:r>
                      <a:rPr lang="en-US" baseline="0"/>
                      <a:t>
</a:t>
                    </a:r>
                    <a:fld id="{396E6C24-4F29-4124-95AA-E7126089657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a:lstStyle/>
                  <a:p>
                    <a:fld id="{E1819776-3D05-459F-9250-09130FCECD08}" type="CELLRANGE">
                      <a:rPr lang="en-US" baseline="0"/>
                      <a:pPr/>
                      <a:t>[CELLRANGE]</a:t>
                    </a:fld>
                    <a:r>
                      <a:rPr lang="en-US" baseline="0"/>
                      <a:t>
</a:t>
                    </a:r>
                    <a:fld id="{57B76B9A-9DF5-4C4F-8C82-E31B19FA324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a:lstStyle/>
                  <a:p>
                    <a:fld id="{A6D9CD90-86F2-4B90-8D17-369C14CE9D86}" type="CELLRANGE">
                      <a:rPr lang="en-US" baseline="0"/>
                      <a:pPr/>
                      <a:t>[CELLRANGE]</a:t>
                    </a:fld>
                    <a:r>
                      <a:rPr lang="en-US" baseline="0"/>
                      <a:t>
</a:t>
                    </a:r>
                    <a:fld id="{F86B0FBE-D49E-4500-A57A-7455A076A6E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a:lstStyle/>
                  <a:p>
                    <a:fld id="{BB365CF9-6C7E-4245-8BD6-BF06158BD54C}" type="CELLRANGE">
                      <a:rPr lang="en-US" baseline="0"/>
                      <a:pPr/>
                      <a:t>[CELLRANGE]</a:t>
                    </a:fld>
                    <a:r>
                      <a:rPr lang="en-US" baseline="0"/>
                      <a:t>
</a:t>
                    </a:r>
                    <a:fld id="{B0F507A3-5A3B-4262-AA1D-026BA6F9BBB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a:lstStyle/>
                  <a:p>
                    <a:fld id="{E0A3CFD6-B0C4-42B9-8F7A-021C20449B2B}" type="CELLRANGE">
                      <a:rPr lang="en-US" baseline="0"/>
                      <a:pPr/>
                      <a:t>[CELLRANGE]</a:t>
                    </a:fld>
                    <a:r>
                      <a:rPr lang="en-US" baseline="0"/>
                      <a:t>
</a:t>
                    </a:r>
                    <a:fld id="{858BC974-7EBC-4FCE-B241-9EC9607AD29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a:lstStyle/>
                  <a:p>
                    <a:fld id="{02F02BFF-867C-40D4-ABD9-224232DE50EE}" type="CELLRANGE">
                      <a:rPr lang="en-US" baseline="0"/>
                      <a:pPr/>
                      <a:t>[CELLRANGE]</a:t>
                    </a:fld>
                    <a:r>
                      <a:rPr lang="en-US" baseline="0"/>
                      <a:t>
</a:t>
                    </a:r>
                    <a:fld id="{4410A8B4-F504-4B16-AE84-B5AE1500A67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a:lstStyle/>
                  <a:p>
                    <a:fld id="{246E7946-B14B-4569-B058-8DEA005B106B}" type="CELLRANGE">
                      <a:rPr lang="en-US" baseline="0"/>
                      <a:pPr/>
                      <a:t>[CELLRANGE]</a:t>
                    </a:fld>
                    <a:r>
                      <a:rPr lang="en-US" baseline="0"/>
                      <a:t>
</a:t>
                    </a:r>
                    <a:fld id="{A63287AA-D6AD-4F96-99C8-8759F26DFF3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a:lstStyle/>
                  <a:p>
                    <a:fld id="{8D531CCA-0FAE-4B43-BE4D-8758FA4CEF03}" type="CELLRANGE">
                      <a:rPr lang="en-US" baseline="0"/>
                      <a:pPr/>
                      <a:t>[CELLRANGE]</a:t>
                    </a:fld>
                    <a:r>
                      <a:rPr lang="en-US" baseline="0"/>
                      <a:t>
</a:t>
                    </a:r>
                    <a:fld id="{8D96BC53-AF8A-4CD6-A3D8-C9222AFECDA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a:lstStyle/>
                  <a:p>
                    <a:fld id="{26846878-E1E5-4C0B-870C-611DB04F19D1}" type="CELLRANGE">
                      <a:rPr lang="en-US" baseline="0"/>
                      <a:pPr/>
                      <a:t>[CELLRANGE]</a:t>
                    </a:fld>
                    <a:r>
                      <a:rPr lang="en-US" baseline="0"/>
                      <a:t>
</a:t>
                    </a:r>
                    <a:fld id="{BD15B0A7-2493-419D-BC45-EFEE4ACA53E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a:lstStyle/>
                  <a:p>
                    <a:fld id="{D3C86FA3-FD27-4956-A216-C47A060E7348}" type="CELLRANGE">
                      <a:rPr lang="en-US" baseline="0"/>
                      <a:pPr/>
                      <a:t>[CELLRANGE]</a:t>
                    </a:fld>
                    <a:r>
                      <a:rPr lang="en-US" baseline="0"/>
                      <a:t>
</a:t>
                    </a:r>
                    <a:fld id="{A7ECEE7C-7BF9-4E2E-BE5D-08DDBD09D58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Castilla y León</c:v>
                </c:pt>
                <c:pt idx="1">
                  <c:v>Galicia</c:v>
                </c:pt>
                <c:pt idx="2">
                  <c:v>Madrid, Comunidad de</c:v>
                </c:pt>
                <c:pt idx="3">
                  <c:v>Navarra, Comunidad Foral de</c:v>
                </c:pt>
                <c:pt idx="4">
                  <c:v>Cantabria</c:v>
                </c:pt>
                <c:pt idx="5">
                  <c:v>Aragón</c:v>
                </c:pt>
                <c:pt idx="6">
                  <c:v>Castilla - La Mancha</c:v>
                </c:pt>
                <c:pt idx="7">
                  <c:v>Comunitat Valenciana</c:v>
                </c:pt>
                <c:pt idx="8">
                  <c:v>Ceuta</c:v>
                </c:pt>
                <c:pt idx="9">
                  <c:v>Media Nacional</c:v>
                </c:pt>
                <c:pt idx="10">
                  <c:v>Balears, Illes</c:v>
                </c:pt>
                <c:pt idx="11">
                  <c:v>Andalucía</c:v>
                </c:pt>
                <c:pt idx="12">
                  <c:v>Asturias, Principado de</c:v>
                </c:pt>
                <c:pt idx="13">
                  <c:v>Melilla</c:v>
                </c:pt>
                <c:pt idx="14">
                  <c:v>Rioja, La</c:v>
                </c:pt>
                <c:pt idx="15">
                  <c:v>Extremadura</c:v>
                </c:pt>
                <c:pt idx="16">
                  <c:v>Murcia, Región de</c:v>
                </c:pt>
                <c:pt idx="17">
                  <c:v>País Vasco</c:v>
                </c:pt>
                <c:pt idx="18">
                  <c:v>Cataluña</c:v>
                </c:pt>
                <c:pt idx="19">
                  <c:v>Canarias</c:v>
                </c:pt>
              </c:strCache>
            </c:strRef>
          </c:cat>
          <c:val>
            <c:numRef>
              <c:f>'11ListaEsperaGIII'!$O$13:$O$32</c:f>
              <c:numCache>
                <c:formatCode>0.00%</c:formatCode>
                <c:ptCount val="20"/>
                <c:pt idx="0">
                  <c:v>0.99865333971750059</c:v>
                </c:pt>
                <c:pt idx="1">
                  <c:v>0.98814132605240634</c:v>
                </c:pt>
                <c:pt idx="2">
                  <c:v>0.97266159629944038</c:v>
                </c:pt>
                <c:pt idx="3">
                  <c:v>0.97146892655367234</c:v>
                </c:pt>
                <c:pt idx="4">
                  <c:v>0.96947817525434854</c:v>
                </c:pt>
                <c:pt idx="5">
                  <c:v>0.96946502057613171</c:v>
                </c:pt>
                <c:pt idx="6">
                  <c:v>0.96363302415281482</c:v>
                </c:pt>
                <c:pt idx="7">
                  <c:v>0.95022938968441539</c:v>
                </c:pt>
                <c:pt idx="8">
                  <c:v>0.94</c:v>
                </c:pt>
                <c:pt idx="9">
                  <c:v>0.93114293007373583</c:v>
                </c:pt>
                <c:pt idx="10">
                  <c:v>0.92079845460399223</c:v>
                </c:pt>
                <c:pt idx="11">
                  <c:v>0.91644263082093136</c:v>
                </c:pt>
                <c:pt idx="12">
                  <c:v>0.91433021806853587</c:v>
                </c:pt>
                <c:pt idx="13">
                  <c:v>0.91119691119691115</c:v>
                </c:pt>
                <c:pt idx="14">
                  <c:v>0.90902140672782872</c:v>
                </c:pt>
                <c:pt idx="15">
                  <c:v>0.90604777502596467</c:v>
                </c:pt>
                <c:pt idx="16">
                  <c:v>0.8833449965010497</c:v>
                </c:pt>
                <c:pt idx="17">
                  <c:v>0.86858092320473546</c:v>
                </c:pt>
                <c:pt idx="18">
                  <c:v>0.85849377236650071</c:v>
                </c:pt>
                <c:pt idx="19">
                  <c:v>0.85481940435119341</c:v>
                </c:pt>
              </c:numCache>
            </c:numRef>
          </c:val>
          <c:extLst>
            <c:ext xmlns:c15="http://schemas.microsoft.com/office/drawing/2012/chart" uri="{02D57815-91ED-43cb-92C2-25804820EDAC}">
              <c15:datalabelsRange>
                <c15:f>'11ListaEsperaGIII'!$M$13:$M$32</c15:f>
                <c15:dlblRangeCache>
                  <c:ptCount val="20"/>
                  <c:pt idx="0">
                    <c:v>33.371</c:v>
                  </c:pt>
                  <c:pt idx="1">
                    <c:v>24.248</c:v>
                  </c:pt>
                  <c:pt idx="2">
                    <c:v>56.143</c:v>
                  </c:pt>
                  <c:pt idx="3">
                    <c:v>3.439</c:v>
                  </c:pt>
                  <c:pt idx="4">
                    <c:v>5.908</c:v>
                  </c:pt>
                  <c:pt idx="5">
                    <c:v>11.779</c:v>
                  </c:pt>
                  <c:pt idx="6">
                    <c:v>20.986</c:v>
                  </c:pt>
                  <c:pt idx="7">
                    <c:v>41.010</c:v>
                  </c:pt>
                  <c:pt idx="8">
                    <c:v>376</c:v>
                  </c:pt>
                  <c:pt idx="9">
                    <c:v>386.672</c:v>
                  </c:pt>
                  <c:pt idx="10">
                    <c:v>7.150</c:v>
                  </c:pt>
                  <c:pt idx="11">
                    <c:v>76.358</c:v>
                  </c:pt>
                  <c:pt idx="12">
                    <c:v>7.044</c:v>
                  </c:pt>
                  <c:pt idx="13">
                    <c:v>708</c:v>
                  </c:pt>
                  <c:pt idx="14">
                    <c:v>2.378</c:v>
                  </c:pt>
                  <c:pt idx="15">
                    <c:v>11.341</c:v>
                  </c:pt>
                  <c:pt idx="16">
                    <c:v>12.623</c:v>
                  </c:pt>
                  <c:pt idx="17">
                    <c:v>16.728</c:v>
                  </c:pt>
                  <c:pt idx="18">
                    <c:v>42.941</c:v>
                  </c:pt>
                  <c:pt idx="19">
                    <c:v>12.141</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chemeClr val="accent2"/>
            </a:solidFill>
          </c:spPr>
          <c:invertIfNegative val="0"/>
          <c:dPt>
            <c:idx val="8"/>
            <c:invertIfNegative val="0"/>
            <c:bubble3D val="0"/>
            <c:extLst>
              <c:ext xmlns:c16="http://schemas.microsoft.com/office/drawing/2014/chart" uri="{C3380CC4-5D6E-409C-BE32-E72D297353CC}">
                <c16:uniqueId val="{00000017-C55D-4E29-9CD8-90CA83D3C1E4}"/>
              </c:ext>
            </c:extLst>
          </c:dPt>
          <c:dPt>
            <c:idx val="9"/>
            <c:invertIfNegative val="0"/>
            <c:bubble3D val="0"/>
            <c:spPr>
              <a:solidFill>
                <a:schemeClr val="accent2">
                  <a:lumMod val="50000"/>
                </a:schemeClr>
              </a:solidFill>
            </c:spPr>
            <c:extLst>
              <c:ext xmlns:c16="http://schemas.microsoft.com/office/drawing/2014/chart" uri="{C3380CC4-5D6E-409C-BE32-E72D297353CC}">
                <c16:uniqueId val="{00000018-C55D-4E29-9CD8-90CA83D3C1E4}"/>
              </c:ext>
            </c:extLst>
          </c:dPt>
          <c:dPt>
            <c:idx val="10"/>
            <c:invertIfNegative val="0"/>
            <c:bubble3D val="0"/>
            <c:spPr>
              <a:solidFill>
                <a:schemeClr val="accent2">
                  <a:lumMod val="75000"/>
                </a:schemeClr>
              </a:solidFill>
            </c:spPr>
            <c:extLst>
              <c:ext xmlns:c16="http://schemas.microsoft.com/office/drawing/2014/chart" uri="{C3380CC4-5D6E-409C-BE32-E72D297353CC}">
                <c16:uniqueId val="{0000001A-C55D-4E29-9CD8-90CA83D3C1E4}"/>
              </c:ext>
            </c:extLst>
          </c:dPt>
          <c:dPt>
            <c:idx val="11"/>
            <c:invertIfNegative val="0"/>
            <c:bubble3D val="0"/>
            <c:extLst>
              <c:ext xmlns:c16="http://schemas.microsoft.com/office/drawing/2014/chart" uri="{C3380CC4-5D6E-409C-BE32-E72D297353CC}">
                <c16:uniqueId val="{0000001C-C55D-4E29-9CD8-90CA83D3C1E4}"/>
              </c:ext>
            </c:extLst>
          </c:dPt>
          <c:dLbls>
            <c:dLbl>
              <c:idx val="0"/>
              <c:layout>
                <c:manualLayout>
                  <c:x val="0"/>
                  <c:y val="2.3297274756543279E-2"/>
                </c:manualLayout>
              </c:layout>
              <c:tx>
                <c:rich>
                  <a:bodyPr/>
                  <a:lstStyle/>
                  <a:p>
                    <a:fld id="{908719C3-0359-4491-828F-BC56F72EF4EA}" type="CELLRANGE">
                      <a:rPr lang="en-US" baseline="0"/>
                      <a:pPr/>
                      <a:t>[CELLRANGE]</a:t>
                    </a:fld>
                    <a:r>
                      <a:rPr lang="en-US" baseline="0"/>
                      <a:t>
</a:t>
                    </a:r>
                    <a:fld id="{8F9CDA68-30EF-444D-94D8-B44F5A9E820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a:lstStyle/>
                  <a:p>
                    <a:fld id="{9B6FDA94-2185-4C75-A80E-75C224A845E6}" type="CELLRANGE">
                      <a:rPr lang="en-US" baseline="0"/>
                      <a:pPr/>
                      <a:t>[CELLRANGE]</a:t>
                    </a:fld>
                    <a:r>
                      <a:rPr lang="en-US" baseline="0"/>
                      <a:t>
</a:t>
                    </a:r>
                    <a:fld id="{D3FFF49E-77C3-456D-B9E4-80CEAF06F2F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a:lstStyle/>
                  <a:p>
                    <a:fld id="{65006465-3DAB-40C0-9CC5-29F35709C882}" type="CELLRANGE">
                      <a:rPr lang="en-US" baseline="0"/>
                      <a:pPr/>
                      <a:t>[CELLRANGE]</a:t>
                    </a:fld>
                    <a:r>
                      <a:rPr lang="en-US" baseline="0"/>
                      <a:t>
</a:t>
                    </a:r>
                    <a:fld id="{4D607208-36D2-4F6F-9E5D-239E4B577E8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a:lstStyle/>
                  <a:p>
                    <a:fld id="{EBE74DFF-19C7-4316-A653-D14BB6285ED6}" type="CELLRANGE">
                      <a:rPr lang="en-US" baseline="0"/>
                      <a:pPr/>
                      <a:t>[CELLRANGE]</a:t>
                    </a:fld>
                    <a:r>
                      <a:rPr lang="en-US" baseline="0"/>
                      <a:t>
</a:t>
                    </a:r>
                    <a:fld id="{7E6986F5-A332-422C-9C3E-9A9B812A9DA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a:lstStyle/>
                  <a:p>
                    <a:fld id="{B923A8F8-543A-4257-88F9-2C9F13D86525}" type="CELLRANGE">
                      <a:rPr lang="en-US" baseline="0"/>
                      <a:pPr/>
                      <a:t>[CELLRANGE]</a:t>
                    </a:fld>
                    <a:r>
                      <a:rPr lang="en-US" baseline="0"/>
                      <a:t>
</a:t>
                    </a:r>
                    <a:fld id="{80F7EEF2-D8AA-4C47-93D6-247400C29D7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a:lstStyle/>
                  <a:p>
                    <a:fld id="{91B6E984-3737-4400-B317-BF12AA94332A}" type="CELLRANGE">
                      <a:rPr lang="en-US" baseline="0"/>
                      <a:pPr/>
                      <a:t>[CELLRANGE]</a:t>
                    </a:fld>
                    <a:r>
                      <a:rPr lang="en-US" baseline="0"/>
                      <a:t>
</a:t>
                    </a:r>
                    <a:fld id="{8AF2660A-C361-431E-92E2-7EC079F2DFA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a:lstStyle/>
                  <a:p>
                    <a:fld id="{B57EC323-6DD9-476B-BF6C-6F4EDC1F1FEE}" type="CELLRANGE">
                      <a:rPr lang="en-US" baseline="0"/>
                      <a:pPr/>
                      <a:t>[CELLRANGE]</a:t>
                    </a:fld>
                    <a:r>
                      <a:rPr lang="en-US" baseline="0"/>
                      <a:t>
</a:t>
                    </a:r>
                    <a:fld id="{1EBADCAA-1FE9-4CD6-86E1-FF350F57A8E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a:lstStyle/>
                  <a:p>
                    <a:fld id="{4519857A-150B-4D7A-9EE2-1750F2F5B1A6}" type="CELLRANGE">
                      <a:rPr lang="en-US" baseline="0"/>
                      <a:pPr/>
                      <a:t>[CELLRANGE]</a:t>
                    </a:fld>
                    <a:r>
                      <a:rPr lang="en-US" baseline="0"/>
                      <a:t>
</a:t>
                    </a:r>
                    <a:fld id="{758FE31B-6EEF-4D55-92CF-35574CBE633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0"/>
                  <c:y val="4.1758628587786393E-4"/>
                </c:manualLayout>
              </c:layout>
              <c:tx>
                <c:rich>
                  <a:bodyPr/>
                  <a:lstStyle/>
                  <a:p>
                    <a:fld id="{953E8AF7-17AE-42AC-AA11-ADF4C2CE7931}" type="CELLRANGE">
                      <a:rPr lang="en-US" baseline="0"/>
                      <a:pPr/>
                      <a:t>[CELLRANGE]</a:t>
                    </a:fld>
                    <a:r>
                      <a:rPr lang="en-US" baseline="0"/>
                      <a:t>
</a:t>
                    </a:r>
                    <a:fld id="{92C9E18D-64D7-4DDA-8AC2-2C94DB6F58B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1.6816158849698802E-4"/>
                  <c:y val="2.474386963311829E-3"/>
                </c:manualLayout>
              </c:layout>
              <c:tx>
                <c:rich>
                  <a:bodyPr/>
                  <a:lstStyle/>
                  <a:p>
                    <a:fld id="{0127C526-2ED1-498C-A3DA-1E00C5EB4CA8}" type="CELLRANGE">
                      <a:rPr lang="en-US" baseline="0"/>
                      <a:pPr/>
                      <a:t>[CELLRANGE]</a:t>
                    </a:fld>
                    <a:r>
                      <a:rPr lang="en-US" baseline="0"/>
                      <a:t>
</a:t>
                    </a:r>
                    <a:fld id="{1E09CCB4-DAE8-4139-BD11-417915FE3B0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0"/>
                  <c:y val="-2.5432334976819488E-3"/>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fld id="{66DC15DB-F046-4B60-9F17-784068A2B976}" type="CELLRANGE">
                      <a:rPr lang="en-US" baseline="0"/>
                      <a:pPr>
                        <a:defRPr sz="800" b="1" i="0" u="none" strike="noStrike" kern="1200" baseline="0">
                          <a:solidFill>
                            <a:schemeClr val="bg1"/>
                          </a:solidFill>
                          <a:latin typeface="+mn-lt"/>
                          <a:ea typeface="+mn-ea"/>
                          <a:cs typeface="+mn-cs"/>
                        </a:defRPr>
                      </a:pPr>
                      <a:t>[CELLRANGE]</a:t>
                    </a:fld>
                    <a:r>
                      <a:rPr lang="en-US" baseline="0"/>
                      <a:t>
</a:t>
                    </a:r>
                    <a:fld id="{C73C602D-1392-4059-B2A5-3250E5F79FDD}" type="VALUE">
                      <a:rPr lang="en-US" baseline="0"/>
                      <a:pPr>
                        <a:defRPr sz="800" b="1" i="0" u="none" strike="noStrike" kern="1200" baseline="0">
                          <a:solidFill>
                            <a:schemeClr val="bg1"/>
                          </a:solidFill>
                          <a:latin typeface="+mn-lt"/>
                          <a:ea typeface="+mn-ea"/>
                          <a:cs typeface="+mn-cs"/>
                        </a:defRPr>
                      </a:pPr>
                      <a:t>[VALOR]</a:t>
                    </a:fld>
                    <a:endParaRPr lang="en-US" baseline="0"/>
                  </a:p>
                </c:rich>
              </c:tx>
              <c:spPr>
                <a:solidFill>
                  <a:schemeClr val="accent2"/>
                </a:solid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0"/>
                  <c:y val="-1.9317225534193593E-3"/>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fld id="{33E65750-5066-4027-BDEA-876885560FAF}" type="CELLRANGE">
                      <a:rPr lang="en-US" baseline="0"/>
                      <a:pPr>
                        <a:defRPr sz="800" b="1" i="0" u="none" strike="noStrike" kern="1200" baseline="0">
                          <a:solidFill>
                            <a:schemeClr val="bg1"/>
                          </a:solidFill>
                          <a:latin typeface="+mn-lt"/>
                          <a:ea typeface="+mn-ea"/>
                          <a:cs typeface="+mn-cs"/>
                        </a:defRPr>
                      </a:pPr>
                      <a:t>[CELLRANGE]</a:t>
                    </a:fld>
                    <a:r>
                      <a:rPr lang="en-US" baseline="0"/>
                      <a:t>
</a:t>
                    </a:r>
                    <a:fld id="{44C2D36B-C4A2-4E6E-A066-5CB63047A89E}" type="VALUE">
                      <a:rPr lang="en-US" baseline="0"/>
                      <a:pPr>
                        <a:defRPr sz="800" b="1" i="0" u="none" strike="noStrike" kern="1200" baseline="0">
                          <a:solidFill>
                            <a:schemeClr val="bg1"/>
                          </a:solidFill>
                          <a:latin typeface="+mn-lt"/>
                          <a:ea typeface="+mn-ea"/>
                          <a:cs typeface="+mn-cs"/>
                        </a:defRPr>
                      </a:pPr>
                      <a:t>[VALOR]</a:t>
                    </a:fld>
                    <a:endParaRPr lang="en-US" baseline="0"/>
                  </a:p>
                </c:rich>
              </c:tx>
              <c:spPr>
                <a:solidFill>
                  <a:schemeClr val="accent2"/>
                </a:solid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a:lstStyle/>
                  <a:p>
                    <a:fld id="{25DD2ED3-1B27-40FB-8DB2-693CA9D09C76}" type="CELLRANGE">
                      <a:rPr lang="en-US" baseline="0"/>
                      <a:pPr/>
                      <a:t>[CELLRANGE]</a:t>
                    </a:fld>
                    <a:r>
                      <a:rPr lang="en-US" baseline="0"/>
                      <a:t>
</a:t>
                    </a:r>
                    <a:fld id="{457B1111-2942-4492-8CA9-56D5634D31C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1.3913043478260871E-3"/>
                  <c:y val="9.8200341779706968E-4"/>
                </c:manualLayout>
              </c:layout>
              <c:tx>
                <c:rich>
                  <a:bodyPr/>
                  <a:lstStyle/>
                  <a:p>
                    <a:fld id="{EF22D45D-A453-4236-9BFC-A4DA8863787A}" type="CELLRANGE">
                      <a:rPr lang="en-US" baseline="0"/>
                      <a:pPr/>
                      <a:t>[CELLRANGE]</a:t>
                    </a:fld>
                    <a:r>
                      <a:rPr lang="en-US" baseline="0"/>
                      <a:t>
</a:t>
                    </a:r>
                    <a:fld id="{0542CEA3-C78D-45C0-89E0-7CD2CEB5CA0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a:lstStyle/>
                  <a:p>
                    <a:fld id="{B2FEA5CC-5FB2-4A18-81CE-D44724E3EBAC}" type="CELLRANGE">
                      <a:rPr lang="en-US" baseline="0"/>
                      <a:pPr/>
                      <a:t>[CELLRANGE]</a:t>
                    </a:fld>
                    <a:r>
                      <a:rPr lang="en-US" baseline="0"/>
                      <a:t>
</a:t>
                    </a:r>
                    <a:fld id="{4A6DC3E9-9A8C-4BA2-A480-FF97EAB97BF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a:lstStyle/>
                  <a:p>
                    <a:fld id="{ABD30DA2-7985-4875-9C00-B176FF162019}" type="CELLRANGE">
                      <a:rPr lang="en-US" baseline="0"/>
                      <a:pPr/>
                      <a:t>[CELLRANGE]</a:t>
                    </a:fld>
                    <a:r>
                      <a:rPr lang="en-US" baseline="0"/>
                      <a:t>
</a:t>
                    </a:r>
                    <a:fld id="{5D7900A1-EAC3-49D9-9E42-FAE62BAFEA2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a:lstStyle/>
                  <a:p>
                    <a:fld id="{59F6437F-1DAB-4AD6-B26C-95E3F55E30FF}" type="CELLRANGE">
                      <a:rPr lang="en-US" baseline="0"/>
                      <a:pPr/>
                      <a:t>[CELLRANGE]</a:t>
                    </a:fld>
                    <a:r>
                      <a:rPr lang="en-US" baseline="0"/>
                      <a:t>
</a:t>
                    </a:r>
                    <a:fld id="{936CFA98-E1AC-472F-A707-FD7C2B6EFEA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a:lstStyle/>
                  <a:p>
                    <a:fld id="{5CDB194E-2788-4151-92FC-FCB9ADF384EA}" type="CELLRANGE">
                      <a:rPr lang="en-US" baseline="0"/>
                      <a:pPr/>
                      <a:t>[CELLRANGE]</a:t>
                    </a:fld>
                    <a:r>
                      <a:rPr lang="en-US" baseline="0"/>
                      <a:t>
</a:t>
                    </a:r>
                    <a:fld id="{F63C72EE-F02D-41DE-9650-180C0D26176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3.3505204372817864E-2"/>
                </c:manualLayout>
              </c:layout>
              <c:tx>
                <c:rich>
                  <a:bodyPr/>
                  <a:lstStyle/>
                  <a:p>
                    <a:fld id="{B3664011-E65C-4F01-AE6C-523F70AD0032}" type="CELLRANGE">
                      <a:rPr lang="en-US" baseline="0"/>
                      <a:pPr/>
                      <a:t>[CELLRANGE]</a:t>
                    </a:fld>
                    <a:r>
                      <a:rPr lang="en-US" baseline="0"/>
                      <a:t>
</a:t>
                    </a:r>
                    <a:fld id="{E104BDBE-EA06-45B6-BF1B-69AC1A49F5C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2348059296326278E-2"/>
                </c:manualLayout>
              </c:layout>
              <c:tx>
                <c:rich>
                  <a:bodyPr/>
                  <a:lstStyle/>
                  <a:p>
                    <a:fld id="{EE3F61C3-B1C2-4182-88CF-0AE842AC47A8}" type="CELLRANGE">
                      <a:rPr lang="en-US" baseline="0"/>
                      <a:pPr/>
                      <a:t>[CELLRANGE]</a:t>
                    </a:fld>
                    <a:r>
                      <a:rPr lang="en-US" baseline="0"/>
                      <a:t>
</a:t>
                    </a:r>
                    <a:fld id="{78DE7A97-692E-40DA-8726-44EE0836345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Castilla y León</c:v>
                </c:pt>
                <c:pt idx="1">
                  <c:v>Galicia</c:v>
                </c:pt>
                <c:pt idx="2">
                  <c:v>Madrid, Comunidad de</c:v>
                </c:pt>
                <c:pt idx="3">
                  <c:v>Navarra, Comunidad Foral de</c:v>
                </c:pt>
                <c:pt idx="4">
                  <c:v>Cantabria</c:v>
                </c:pt>
                <c:pt idx="5">
                  <c:v>Aragón</c:v>
                </c:pt>
                <c:pt idx="6">
                  <c:v>Castilla - La Mancha</c:v>
                </c:pt>
                <c:pt idx="7">
                  <c:v>Comunitat Valenciana</c:v>
                </c:pt>
                <c:pt idx="8">
                  <c:v>Ceuta</c:v>
                </c:pt>
                <c:pt idx="9">
                  <c:v>Media Nacional</c:v>
                </c:pt>
                <c:pt idx="10">
                  <c:v>Balears, Illes</c:v>
                </c:pt>
                <c:pt idx="11">
                  <c:v>Andalucía</c:v>
                </c:pt>
                <c:pt idx="12">
                  <c:v>Asturias, Principado de</c:v>
                </c:pt>
                <c:pt idx="13">
                  <c:v>Melilla</c:v>
                </c:pt>
                <c:pt idx="14">
                  <c:v>Rioja, La</c:v>
                </c:pt>
                <c:pt idx="15">
                  <c:v>Extremadura</c:v>
                </c:pt>
                <c:pt idx="16">
                  <c:v>Murcia, Región de</c:v>
                </c:pt>
                <c:pt idx="17">
                  <c:v>País Vasco</c:v>
                </c:pt>
                <c:pt idx="18">
                  <c:v>Cataluña</c:v>
                </c:pt>
                <c:pt idx="19">
                  <c:v>Canarias</c:v>
                </c:pt>
              </c:strCache>
            </c:strRef>
          </c:cat>
          <c:val>
            <c:numRef>
              <c:f>'11ListaEsperaGIII'!$P$13:$P$32</c:f>
              <c:numCache>
                <c:formatCode>0.00%</c:formatCode>
                <c:ptCount val="20"/>
                <c:pt idx="0">
                  <c:v>1.3466602824994014E-3</c:v>
                </c:pt>
                <c:pt idx="1">
                  <c:v>1.1858673947593627E-2</c:v>
                </c:pt>
                <c:pt idx="2">
                  <c:v>2.7338403700559587E-2</c:v>
                </c:pt>
                <c:pt idx="3">
                  <c:v>2.8531073446327684E-2</c:v>
                </c:pt>
                <c:pt idx="4">
                  <c:v>3.052182474565146E-2</c:v>
                </c:pt>
                <c:pt idx="5">
                  <c:v>3.0534979423868312E-2</c:v>
                </c:pt>
                <c:pt idx="6">
                  <c:v>3.6366975847185234E-2</c:v>
                </c:pt>
                <c:pt idx="7">
                  <c:v>4.9770610315584593E-2</c:v>
                </c:pt>
                <c:pt idx="8">
                  <c:v>0.06</c:v>
                </c:pt>
                <c:pt idx="9">
                  <c:v>6.8857069926264128E-2</c:v>
                </c:pt>
                <c:pt idx="10">
                  <c:v>7.9201545396007725E-2</c:v>
                </c:pt>
                <c:pt idx="11">
                  <c:v>8.3557369179068655E-2</c:v>
                </c:pt>
                <c:pt idx="12">
                  <c:v>8.566978193146417E-2</c:v>
                </c:pt>
                <c:pt idx="13">
                  <c:v>8.8803088803088806E-2</c:v>
                </c:pt>
                <c:pt idx="14">
                  <c:v>9.0978593272171254E-2</c:v>
                </c:pt>
                <c:pt idx="15">
                  <c:v>9.3952224974035312E-2</c:v>
                </c:pt>
                <c:pt idx="16">
                  <c:v>0.11665500349895032</c:v>
                </c:pt>
                <c:pt idx="17">
                  <c:v>0.13141907679526454</c:v>
                </c:pt>
                <c:pt idx="18">
                  <c:v>0.14150622763349927</c:v>
                </c:pt>
                <c:pt idx="19">
                  <c:v>0.14518059564880659</c:v>
                </c:pt>
              </c:numCache>
            </c:numRef>
          </c:val>
          <c:extLst>
            <c:ext xmlns:c15="http://schemas.microsoft.com/office/drawing/2012/chart" uri="{02D57815-91ED-43cb-92C2-25804820EDAC}">
              <c15:datalabelsRange>
                <c15:f>'11ListaEsperaGIII'!$N$13:$N$32</c15:f>
                <c15:dlblRangeCache>
                  <c:ptCount val="20"/>
                  <c:pt idx="0">
                    <c:v>45</c:v>
                  </c:pt>
                  <c:pt idx="1">
                    <c:v>291</c:v>
                  </c:pt>
                  <c:pt idx="2">
                    <c:v>1.578</c:v>
                  </c:pt>
                  <c:pt idx="3">
                    <c:v>101</c:v>
                  </c:pt>
                  <c:pt idx="4">
                    <c:v>186</c:v>
                  </c:pt>
                  <c:pt idx="5">
                    <c:v>371</c:v>
                  </c:pt>
                  <c:pt idx="6">
                    <c:v>792</c:v>
                  </c:pt>
                  <c:pt idx="7">
                    <c:v>2.148</c:v>
                  </c:pt>
                  <c:pt idx="8">
                    <c:v>24</c:v>
                  </c:pt>
                  <c:pt idx="9">
                    <c:v>28.594</c:v>
                  </c:pt>
                  <c:pt idx="10">
                    <c:v>615</c:v>
                  </c:pt>
                  <c:pt idx="11">
                    <c:v>6.962</c:v>
                  </c:pt>
                  <c:pt idx="12">
                    <c:v>660</c:v>
                  </c:pt>
                  <c:pt idx="13">
                    <c:v>69</c:v>
                  </c:pt>
                  <c:pt idx="14">
                    <c:v>238</c:v>
                  </c:pt>
                  <c:pt idx="15">
                    <c:v>1.176</c:v>
                  </c:pt>
                  <c:pt idx="16">
                    <c:v>1.667</c:v>
                  </c:pt>
                  <c:pt idx="17">
                    <c:v>2.531</c:v>
                  </c:pt>
                  <c:pt idx="18">
                    <c:v>7.078</c:v>
                  </c:pt>
                  <c:pt idx="19">
                    <c:v>2.062</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1760702592"/>
        <c:axId val="1760707488"/>
      </c:barChart>
      <c:lineChart>
        <c:grouping val="standard"/>
        <c:varyColors val="0"/>
        <c:ser>
          <c:idx val="2"/>
          <c:order val="2"/>
          <c:tx>
            <c:strRef>
              <c:f>'11ListaEsperaGIII'!$Q$12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'11ListaEsperaGIII'!$L$13:$L$32</c:f>
              <c:strCache>
                <c:ptCount val="20"/>
                <c:pt idx="0">
                  <c:v>Castilla y León</c:v>
                </c:pt>
                <c:pt idx="1">
                  <c:v>Galicia</c:v>
                </c:pt>
                <c:pt idx="2">
                  <c:v>Madrid, Comunidad de</c:v>
                </c:pt>
                <c:pt idx="3">
                  <c:v>Navarra, Comunidad Foral de</c:v>
                </c:pt>
                <c:pt idx="4">
                  <c:v>Cantabria</c:v>
                </c:pt>
                <c:pt idx="5">
                  <c:v>Aragón</c:v>
                </c:pt>
                <c:pt idx="6">
                  <c:v>Castilla - La Mancha</c:v>
                </c:pt>
                <c:pt idx="7">
                  <c:v>Comunitat Valenciana</c:v>
                </c:pt>
                <c:pt idx="8">
                  <c:v>Ceuta</c:v>
                </c:pt>
                <c:pt idx="9">
                  <c:v>Media Nacional</c:v>
                </c:pt>
                <c:pt idx="10">
                  <c:v>Balears, Illes</c:v>
                </c:pt>
                <c:pt idx="11">
                  <c:v>Andalucía</c:v>
                </c:pt>
                <c:pt idx="12">
                  <c:v>Asturias, Principado de</c:v>
                </c:pt>
                <c:pt idx="13">
                  <c:v>Melilla</c:v>
                </c:pt>
                <c:pt idx="14">
                  <c:v>Rioja, La</c:v>
                </c:pt>
                <c:pt idx="15">
                  <c:v>Extremadura</c:v>
                </c:pt>
                <c:pt idx="16">
                  <c:v>Murcia, Región de</c:v>
                </c:pt>
                <c:pt idx="17">
                  <c:v>País Vasco</c:v>
                </c:pt>
                <c:pt idx="18">
                  <c:v>Cataluña</c:v>
                </c:pt>
                <c:pt idx="19">
                  <c:v>Canarias</c:v>
                </c:pt>
              </c:strCache>
            </c:strRef>
          </c:cat>
          <c:val>
            <c:numRef>
              <c:f>'11ListaEsperaGIII'!$Q$13:$Q$32</c:f>
              <c:numCache>
                <c:formatCode>0.00%</c:formatCode>
                <c:ptCount val="20"/>
                <c:pt idx="0">
                  <c:v>0.93114293007373583</c:v>
                </c:pt>
                <c:pt idx="1">
                  <c:v>0.93114293007373583</c:v>
                </c:pt>
                <c:pt idx="2">
                  <c:v>0.93114293007373583</c:v>
                </c:pt>
                <c:pt idx="3">
                  <c:v>0.93114293007373583</c:v>
                </c:pt>
                <c:pt idx="4">
                  <c:v>0.93114293007373583</c:v>
                </c:pt>
                <c:pt idx="5">
                  <c:v>0.93114293007373583</c:v>
                </c:pt>
                <c:pt idx="6">
                  <c:v>0.93114293007373583</c:v>
                </c:pt>
                <c:pt idx="7">
                  <c:v>0.93114293007373583</c:v>
                </c:pt>
                <c:pt idx="8">
                  <c:v>0.93114293007373583</c:v>
                </c:pt>
                <c:pt idx="9">
                  <c:v>0.93114293007373583</c:v>
                </c:pt>
                <c:pt idx="10">
                  <c:v>0.93114293007373583</c:v>
                </c:pt>
                <c:pt idx="11">
                  <c:v>0.93114293007373583</c:v>
                </c:pt>
                <c:pt idx="12">
                  <c:v>0.93114293007373583</c:v>
                </c:pt>
                <c:pt idx="13">
                  <c:v>0.93114293007373583</c:v>
                </c:pt>
                <c:pt idx="14">
                  <c:v>0.93114293007373583</c:v>
                </c:pt>
                <c:pt idx="15">
                  <c:v>0.93114293007373583</c:v>
                </c:pt>
                <c:pt idx="16">
                  <c:v>0.93114293007373583</c:v>
                </c:pt>
                <c:pt idx="17">
                  <c:v>0.93114293007373583</c:v>
                </c:pt>
                <c:pt idx="18">
                  <c:v>0.93114293007373583</c:v>
                </c:pt>
                <c:pt idx="19">
                  <c:v>0.93114293007373583</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1760702592"/>
        <c:axId val="1760707488"/>
      </c:lineChart>
      <c:catAx>
        <c:axId val="1760702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760707488"/>
        <c:crosses val="autoZero"/>
        <c:auto val="1"/>
        <c:lblAlgn val="ctr"/>
        <c:lblOffset val="100"/>
        <c:noMultiLvlLbl val="0"/>
      </c:catAx>
      <c:valAx>
        <c:axId val="1760707488"/>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760702592"/>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4347826086956523"/>
          <c:y val="0.88916427502636941"/>
          <c:w val="0.56405624638538954"/>
          <c:h val="4.9842928512440619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5DC1-4B08-97F0-0CCFE9C60108}"/>
              </c:ext>
            </c:extLst>
          </c:dPt>
          <c:dPt>
            <c:idx val="10"/>
            <c:invertIfNegative val="0"/>
            <c:bubble3D val="0"/>
            <c:spPr>
              <a:solidFill>
                <a:schemeClr val="accent6">
                  <a:lumMod val="50000"/>
                </a:schemeClr>
              </a:solidFill>
            </c:spPr>
            <c:extLst>
              <c:ext xmlns:c16="http://schemas.microsoft.com/office/drawing/2014/chart" uri="{C3380CC4-5D6E-409C-BE32-E72D297353CC}">
                <c16:uniqueId val="{0000000F-5DC1-4B08-97F0-0CCFE9C60108}"/>
              </c:ext>
            </c:extLst>
          </c:dPt>
          <c:dPt>
            <c:idx val="11"/>
            <c:invertIfNegative val="0"/>
            <c:bubble3D val="0"/>
            <c:extLst>
              <c:ext xmlns:c16="http://schemas.microsoft.com/office/drawing/2014/chart" uri="{C3380CC4-5D6E-409C-BE32-E72D297353CC}">
                <c16:uniqueId val="{00000001-5DC1-4B08-97F0-0CCFE9C60108}"/>
              </c:ext>
            </c:extLst>
          </c:dPt>
          <c:dPt>
            <c:idx val="12"/>
            <c:invertIfNegative val="0"/>
            <c:bubble3D val="0"/>
            <c:extLst>
              <c:ext xmlns:c16="http://schemas.microsoft.com/office/drawing/2014/chart" uri="{C3380CC4-5D6E-409C-BE32-E72D297353CC}">
                <c16:uniqueId val="{00000002-5DC1-4B08-97F0-0CCFE9C60108}"/>
              </c:ext>
            </c:extLst>
          </c:dPt>
          <c:dPt>
            <c:idx val="13"/>
            <c:invertIfNegative val="0"/>
            <c:bubble3D val="0"/>
            <c:extLst>
              <c:ext xmlns:c16="http://schemas.microsoft.com/office/drawing/2014/chart" uri="{C3380CC4-5D6E-409C-BE32-E72D297353CC}">
                <c16:uniqueId val="{00000004-5DC1-4B08-97F0-0CCFE9C60108}"/>
              </c:ext>
            </c:extLst>
          </c:dPt>
          <c:dPt>
            <c:idx val="14"/>
            <c:invertIfNegative val="0"/>
            <c:bubble3D val="0"/>
            <c:extLst>
              <c:ext xmlns:c16="http://schemas.microsoft.com/office/drawing/2014/chart" uri="{C3380CC4-5D6E-409C-BE32-E72D297353CC}">
                <c16:uniqueId val="{00000005-5DC1-4B08-97F0-0CCFE9C60108}"/>
              </c:ext>
            </c:extLst>
          </c:dPt>
          <c:dLbls>
            <c:dLbl>
              <c:idx val="0"/>
              <c:layout>
                <c:manualLayout>
                  <c:x val="0"/>
                  <c:y val="-3.0478894636931943E-3"/>
                </c:manualLayout>
              </c:layout>
              <c:tx>
                <c:rich>
                  <a:bodyPr/>
                  <a:lstStyle/>
                  <a:p>
                    <a:fld id="{7FB0F85C-0F13-4FF4-8C4A-DCEBDBB88E9C}" type="CELLRANGE">
                      <a:rPr lang="en-US" baseline="0"/>
                      <a:pPr/>
                      <a:t>[CELLRANGE]</a:t>
                    </a:fld>
                    <a:r>
                      <a:rPr lang="en-US" baseline="0"/>
                      <a:t>
</a:t>
                    </a:r>
                    <a:fld id="{9D7D23E7-BD65-44B2-A968-2B0DE445973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a:lstStyle/>
                  <a:p>
                    <a:fld id="{188F7B2D-EB50-4EBD-B29F-10DDE1F21B24}" type="CELLRANGE">
                      <a:rPr lang="en-US" baseline="0"/>
                      <a:pPr/>
                      <a:t>[CELLRANGE]</a:t>
                    </a:fld>
                    <a:r>
                      <a:rPr lang="en-US" baseline="0"/>
                      <a:t>
</a:t>
                    </a:r>
                    <a:fld id="{90F61509-4A81-488D-84FE-2C750535947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a:lstStyle/>
                  <a:p>
                    <a:fld id="{742F6488-A4BE-457E-A342-5CF5EFFB2C27}" type="CELLRANGE">
                      <a:rPr lang="en-US" baseline="0"/>
                      <a:pPr/>
                      <a:t>[CELLRANGE]</a:t>
                    </a:fld>
                    <a:r>
                      <a:rPr lang="en-US" baseline="0"/>
                      <a:t>
</a:t>
                    </a:r>
                    <a:fld id="{22A5E3F2-6FFF-4043-8093-CEC6D67F972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a:lstStyle/>
                  <a:p>
                    <a:fld id="{B28BE17C-109A-4183-B4CA-76D8CAAEFF24}" type="CELLRANGE">
                      <a:rPr lang="en-US" baseline="0"/>
                      <a:pPr/>
                      <a:t>[CELLRANGE]</a:t>
                    </a:fld>
                    <a:r>
                      <a:rPr lang="en-US" baseline="0"/>
                      <a:t>
</a:t>
                    </a:r>
                    <a:fld id="{E6921B38-3757-40AA-A9D0-4974ECB0C14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a:lstStyle/>
                  <a:p>
                    <a:fld id="{AA240B5E-06FE-4671-BADC-66FC82CC5EC4}" type="CELLRANGE">
                      <a:rPr lang="en-US" baseline="0"/>
                      <a:pPr/>
                      <a:t>[CELLRANGE]</a:t>
                    </a:fld>
                    <a:r>
                      <a:rPr lang="en-US" baseline="0"/>
                      <a:t>
</a:t>
                    </a:r>
                    <a:fld id="{3E996E0A-2377-4853-86B5-2B67ABC30AE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a:lstStyle/>
                  <a:p>
                    <a:fld id="{3841186F-1A9E-4084-B967-3F81BEDBDF79}" type="CELLRANGE">
                      <a:rPr lang="en-US" baseline="0"/>
                      <a:pPr/>
                      <a:t>[CELLRANGE]</a:t>
                    </a:fld>
                    <a:r>
                      <a:rPr lang="en-US" baseline="0"/>
                      <a:t>
</a:t>
                    </a:r>
                    <a:fld id="{ADBB7A7B-1EB6-4551-BFBB-244394F0555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a:lstStyle/>
                  <a:p>
                    <a:fld id="{27D2A595-97AF-4C87-9D32-B9E2D70C5540}" type="CELLRANGE">
                      <a:rPr lang="en-US" baseline="0"/>
                      <a:pPr/>
                      <a:t>[CELLRANGE]</a:t>
                    </a:fld>
                    <a:r>
                      <a:rPr lang="en-US" baseline="0"/>
                      <a:t>
</a:t>
                    </a:r>
                    <a:fld id="{79D43EC1-EE34-4B3A-805E-C35C6AFBC10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a:lstStyle/>
                  <a:p>
                    <a:fld id="{FA84DDE3-91A4-4A41-94F5-8B0B4578FB2A}" type="CELLRANGE">
                      <a:rPr lang="en-US" baseline="0"/>
                      <a:pPr/>
                      <a:t>[CELLRANGE]</a:t>
                    </a:fld>
                    <a:r>
                      <a:rPr lang="en-US" baseline="0"/>
                      <a:t>
</a:t>
                    </a:r>
                    <a:fld id="{59C33920-45A6-45B2-8E3C-DEFD116705C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a:lstStyle/>
                  <a:p>
                    <a:fld id="{D7657C0B-7BF9-4519-8B29-631B4A821C68}" type="CELLRANGE">
                      <a:rPr lang="en-US" baseline="0"/>
                      <a:pPr/>
                      <a:t>[CELLRANGE]</a:t>
                    </a:fld>
                    <a:r>
                      <a:rPr lang="en-US" baseline="0"/>
                      <a:t>
</a:t>
                    </a:r>
                    <a:fld id="{3192A764-D154-4608-ABE9-7603006DA9C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a:lstStyle/>
                  <a:p>
                    <a:fld id="{D850A44D-6850-46D2-9A1D-445A945451C8}" type="CELLRANGE">
                      <a:rPr lang="en-US" baseline="0"/>
                      <a:pPr/>
                      <a:t>[CELLRANGE]</a:t>
                    </a:fld>
                    <a:r>
                      <a:rPr lang="en-US" baseline="0"/>
                      <a:t>
</a:t>
                    </a:r>
                    <a:fld id="{2D491F5D-50B9-4EF6-89F3-4CD3BB7D1AB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a:lstStyle/>
                  <a:p>
                    <a:fld id="{E6ED6EEB-FE7E-413E-A1EE-0C642C7B9BAC}" type="CELLRANGE">
                      <a:rPr lang="en-US" baseline="0"/>
                      <a:pPr/>
                      <a:t>[CELLRANGE]</a:t>
                    </a:fld>
                    <a:r>
                      <a:rPr lang="en-US" baseline="0"/>
                      <a:t>
</a:t>
                    </a:r>
                    <a:fld id="{E56F733A-D93C-430A-8EA0-B1679106833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a:lstStyle/>
                  <a:p>
                    <a:fld id="{046A7A0D-F92C-4B11-B11D-BB2F4DEF7BC1}" type="CELLRANGE">
                      <a:rPr lang="en-US" baseline="0"/>
                      <a:pPr/>
                      <a:t>[CELLRANGE]</a:t>
                    </a:fld>
                    <a:r>
                      <a:rPr lang="en-US" baseline="0"/>
                      <a:t>
</a:t>
                    </a:r>
                    <a:fld id="{C1267C55-ED7A-4A70-BDE4-5802BA41BD8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a:lstStyle/>
                  <a:p>
                    <a:fld id="{0F958D76-E306-4971-9341-1EA7FB28BC0F}" type="CELLRANGE">
                      <a:rPr lang="en-US" baseline="0"/>
                      <a:pPr/>
                      <a:t>[CELLRANGE]</a:t>
                    </a:fld>
                    <a:r>
                      <a:rPr lang="en-US" baseline="0"/>
                      <a:t>
</a:t>
                    </a:r>
                    <a:fld id="{8045111F-695F-4A85-98F2-2A9312A60E1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a:lstStyle/>
                  <a:p>
                    <a:fld id="{62332463-B20A-4563-B41F-D08DBE9FB0C9}" type="CELLRANGE">
                      <a:rPr lang="en-US" baseline="0"/>
                      <a:pPr/>
                      <a:t>[CELLRANGE]</a:t>
                    </a:fld>
                    <a:r>
                      <a:rPr lang="en-US" baseline="0"/>
                      <a:t>
</a:t>
                    </a:r>
                    <a:fld id="{BB5CEF12-E63F-46DC-9487-8669AF6F5AD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a:lstStyle/>
                  <a:p>
                    <a:fld id="{465684EE-7119-4D30-9F87-9F42B485332F}" type="CELLRANGE">
                      <a:rPr lang="en-US" baseline="0"/>
                      <a:pPr/>
                      <a:t>[CELLRANGE]</a:t>
                    </a:fld>
                    <a:r>
                      <a:rPr lang="en-US" baseline="0"/>
                      <a:t>
</a:t>
                    </a:r>
                    <a:fld id="{4287B133-77D3-4EA9-91E4-842B6A5D2D7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a:lstStyle/>
                  <a:p>
                    <a:fld id="{E4575DBC-3806-4C82-AEA9-355A4E2396BC}" type="CELLRANGE">
                      <a:rPr lang="en-US" baseline="0"/>
                      <a:pPr/>
                      <a:t>[CELLRANGE]</a:t>
                    </a:fld>
                    <a:r>
                      <a:rPr lang="en-US" baseline="0"/>
                      <a:t>
</a:t>
                    </a:r>
                    <a:fld id="{C3027DB9-60F6-4BBD-A4DF-CA3BF4EE00E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a:lstStyle/>
                  <a:p>
                    <a:fld id="{49953B56-1295-4EA1-91EF-78DC28CF9324}" type="CELLRANGE">
                      <a:rPr lang="en-US" baseline="0"/>
                      <a:pPr/>
                      <a:t>[CELLRANGE]</a:t>
                    </a:fld>
                    <a:r>
                      <a:rPr lang="en-US" baseline="0"/>
                      <a:t>
</a:t>
                    </a:r>
                    <a:fld id="{4F1A0C51-25FF-4513-8CD9-4E120167D87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a:lstStyle/>
                  <a:p>
                    <a:fld id="{64E99AC4-C01C-48C7-AB9C-6F79DB9EA768}" type="CELLRANGE">
                      <a:rPr lang="en-US" baseline="0"/>
                      <a:pPr/>
                      <a:t>[CELLRANGE]</a:t>
                    </a:fld>
                    <a:r>
                      <a:rPr lang="en-US" baseline="0"/>
                      <a:t>
</a:t>
                    </a:r>
                    <a:fld id="{0CBC6BE7-3418-4B44-8712-F530B6D0B17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a:lstStyle/>
                  <a:p>
                    <a:fld id="{52ADE8E2-5933-40BA-9B4B-1CFBD90F74D5}" type="CELLRANGE">
                      <a:rPr lang="en-US" baseline="0"/>
                      <a:pPr/>
                      <a:t>[CELLRANGE]</a:t>
                    </a:fld>
                    <a:r>
                      <a:rPr lang="en-US" baseline="0"/>
                      <a:t>
</a:t>
                    </a:r>
                    <a:fld id="{4FC4F774-341C-47B4-8C87-30892151608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a:lstStyle/>
                  <a:p>
                    <a:fld id="{E1687F4F-951F-4CB5-BB82-E4BA1F323674}" type="CELLRANGE">
                      <a:rPr lang="en-US" baseline="0"/>
                      <a:pPr/>
                      <a:t>[CELLRANGE]</a:t>
                    </a:fld>
                    <a:r>
                      <a:rPr lang="en-US" baseline="0"/>
                      <a:t>
</a:t>
                    </a:r>
                    <a:fld id="{62E824DC-2476-468C-B011-671EB8212AD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Castilla y León</c:v>
                </c:pt>
                <c:pt idx="1">
                  <c:v>Galicia</c:v>
                </c:pt>
                <c:pt idx="2">
                  <c:v>Navarra, Comunidad Foral de</c:v>
                </c:pt>
                <c:pt idx="3">
                  <c:v>Aragón</c:v>
                </c:pt>
                <c:pt idx="4">
                  <c:v>Cantabria</c:v>
                </c:pt>
                <c:pt idx="5">
                  <c:v>Castilla - La Mancha</c:v>
                </c:pt>
                <c:pt idx="6">
                  <c:v>Ceuta</c:v>
                </c:pt>
                <c:pt idx="7">
                  <c:v>Madrid, Comunidad de</c:v>
                </c:pt>
                <c:pt idx="8">
                  <c:v>Comunitat Valenciana</c:v>
                </c:pt>
                <c:pt idx="9">
                  <c:v>Asturias, Principado de</c:v>
                </c:pt>
                <c:pt idx="10">
                  <c:v>Media Nacional</c:v>
                </c:pt>
                <c:pt idx="11">
                  <c:v>Balears, Illes</c:v>
                </c:pt>
                <c:pt idx="12">
                  <c:v>Andalucía</c:v>
                </c:pt>
                <c:pt idx="13">
                  <c:v>Melilla</c:v>
                </c:pt>
                <c:pt idx="14">
                  <c:v>Rioja, La</c:v>
                </c:pt>
                <c:pt idx="15">
                  <c:v>País Vasco</c:v>
                </c:pt>
                <c:pt idx="16">
                  <c:v>Murcia, Región de</c:v>
                </c:pt>
                <c:pt idx="17">
                  <c:v>Canarias</c:v>
                </c:pt>
                <c:pt idx="18">
                  <c:v>Extremadura</c:v>
                </c:pt>
                <c:pt idx="19">
                  <c:v>Cataluña</c:v>
                </c:pt>
              </c:strCache>
            </c:strRef>
          </c:cat>
          <c:val>
            <c:numRef>
              <c:f>'11ListaEsperaGII'!$O$13:$O$32</c:f>
              <c:numCache>
                <c:formatCode>0.00%</c:formatCode>
                <c:ptCount val="20"/>
                <c:pt idx="0">
                  <c:v>0.99842977153175783</c:v>
                </c:pt>
                <c:pt idx="1">
                  <c:v>0.97890430737146061</c:v>
                </c:pt>
                <c:pt idx="2">
                  <c:v>0.96962577613693568</c:v>
                </c:pt>
                <c:pt idx="3">
                  <c:v>0.96361882450217051</c:v>
                </c:pt>
                <c:pt idx="4">
                  <c:v>0.96283783783783783</c:v>
                </c:pt>
                <c:pt idx="5">
                  <c:v>0.95252225519287836</c:v>
                </c:pt>
                <c:pt idx="6">
                  <c:v>0.95169946332737032</c:v>
                </c:pt>
                <c:pt idx="7">
                  <c:v>0.94139376841186462</c:v>
                </c:pt>
                <c:pt idx="8">
                  <c:v>0.9356343452241046</c:v>
                </c:pt>
                <c:pt idx="9">
                  <c:v>0.90999627699180941</c:v>
                </c:pt>
                <c:pt idx="10">
                  <c:v>0.90451215082437786</c:v>
                </c:pt>
                <c:pt idx="11">
                  <c:v>0.90328340442416422</c:v>
                </c:pt>
                <c:pt idx="12">
                  <c:v>0.90298744866678238</c:v>
                </c:pt>
                <c:pt idx="13">
                  <c:v>0.8803763440860215</c:v>
                </c:pt>
                <c:pt idx="14">
                  <c:v>0.87678741658722592</c:v>
                </c:pt>
                <c:pt idx="15">
                  <c:v>0.86801139245444969</c:v>
                </c:pt>
                <c:pt idx="16">
                  <c:v>0.86790088293933354</c:v>
                </c:pt>
                <c:pt idx="17">
                  <c:v>0.86067261496225123</c:v>
                </c:pt>
                <c:pt idx="18">
                  <c:v>0.85127049498795559</c:v>
                </c:pt>
                <c:pt idx="19">
                  <c:v>0.80759897020342708</c:v>
                </c:pt>
              </c:numCache>
            </c:numRef>
          </c:val>
          <c:extLst>
            <c:ext xmlns:c15="http://schemas.microsoft.com/office/drawing/2012/chart" uri="{02D57815-91ED-43cb-92C2-25804820EDAC}">
              <c15:datalabelsRange>
                <c15:f>'11ListaEsperaGII'!$M$13:$M$32</c15:f>
                <c15:dlblRangeCache>
                  <c:ptCount val="20"/>
                  <c:pt idx="0">
                    <c:v>38.151</c:v>
                  </c:pt>
                  <c:pt idx="1">
                    <c:v>24.408</c:v>
                  </c:pt>
                  <c:pt idx="2">
                    <c:v>5.778</c:v>
                  </c:pt>
                  <c:pt idx="3">
                    <c:v>13.985</c:v>
                  </c:pt>
                  <c:pt idx="4">
                    <c:v>7.695</c:v>
                  </c:pt>
                  <c:pt idx="5">
                    <c:v>22.149</c:v>
                  </c:pt>
                  <c:pt idx="6">
                    <c:v>532</c:v>
                  </c:pt>
                  <c:pt idx="7">
                    <c:v>60.397</c:v>
                  </c:pt>
                  <c:pt idx="8">
                    <c:v>51.749</c:v>
                  </c:pt>
                  <c:pt idx="9">
                    <c:v>9.777</c:v>
                  </c:pt>
                  <c:pt idx="10">
                    <c:v>510.475</c:v>
                  </c:pt>
                  <c:pt idx="11">
                    <c:v>9.106</c:v>
                  </c:pt>
                  <c:pt idx="12">
                    <c:v>124.894</c:v>
                  </c:pt>
                  <c:pt idx="13">
                    <c:v>655</c:v>
                  </c:pt>
                  <c:pt idx="14">
                    <c:v>3.679</c:v>
                  </c:pt>
                  <c:pt idx="15">
                    <c:v>22.248</c:v>
                  </c:pt>
                  <c:pt idx="16">
                    <c:v>15.236</c:v>
                  </c:pt>
                  <c:pt idx="17">
                    <c:v>12.540</c:v>
                  </c:pt>
                  <c:pt idx="18">
                    <c:v>10.955</c:v>
                  </c:pt>
                  <c:pt idx="19">
                    <c:v>76.541</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5DC1-4B08-97F0-0CCFE9C60108}"/>
              </c:ext>
            </c:extLst>
          </c:dPt>
          <c:dPt>
            <c:idx val="10"/>
            <c:invertIfNegative val="0"/>
            <c:bubble3D val="0"/>
            <c:spPr>
              <a:solidFill>
                <a:schemeClr val="accent2">
                  <a:lumMod val="50000"/>
                </a:schemeClr>
              </a:solidFill>
            </c:spPr>
            <c:extLst>
              <c:ext xmlns:c16="http://schemas.microsoft.com/office/drawing/2014/chart" uri="{C3380CC4-5D6E-409C-BE32-E72D297353CC}">
                <c16:uniqueId val="{00000025-5DC1-4B08-97F0-0CCFE9C60108}"/>
              </c:ext>
            </c:extLst>
          </c:dPt>
          <c:dPt>
            <c:idx val="11"/>
            <c:invertIfNegative val="0"/>
            <c:bubble3D val="0"/>
            <c:extLst>
              <c:ext xmlns:c16="http://schemas.microsoft.com/office/drawing/2014/chart" uri="{C3380CC4-5D6E-409C-BE32-E72D297353CC}">
                <c16:uniqueId val="{00000017-5DC1-4B08-97F0-0CCFE9C60108}"/>
              </c:ext>
            </c:extLst>
          </c:dPt>
          <c:dPt>
            <c:idx val="12"/>
            <c:invertIfNegative val="0"/>
            <c:bubble3D val="0"/>
            <c:extLst>
              <c:ext xmlns:c16="http://schemas.microsoft.com/office/drawing/2014/chart" uri="{C3380CC4-5D6E-409C-BE32-E72D297353CC}">
                <c16:uniqueId val="{00000018-5DC1-4B08-97F0-0CCFE9C60108}"/>
              </c:ext>
            </c:extLst>
          </c:dPt>
          <c:dPt>
            <c:idx val="13"/>
            <c:invertIfNegative val="0"/>
            <c:bubble3D val="0"/>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a:lstStyle/>
                  <a:p>
                    <a:fld id="{42D292DD-6F91-4768-9B52-E80674385750}" type="CELLRANGE">
                      <a:rPr lang="en-US" baseline="0"/>
                      <a:pPr/>
                      <a:t>[CELLRANGE]</a:t>
                    </a:fld>
                    <a:r>
                      <a:rPr lang="en-US" baseline="0"/>
                      <a:t>
</a:t>
                    </a:r>
                    <a:fld id="{21FF5FE5-2DA1-4693-9736-FB3F00C4A34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a:lstStyle/>
                  <a:p>
                    <a:fld id="{0E960AD4-8BC4-4F06-B6E6-CC0DC1796D54}" type="CELLRANGE">
                      <a:rPr lang="en-US" baseline="0"/>
                      <a:pPr/>
                      <a:t>[CELLRANGE]</a:t>
                    </a:fld>
                    <a:r>
                      <a:rPr lang="en-US" baseline="0"/>
                      <a:t>
</a:t>
                    </a:r>
                    <a:fld id="{397F48C2-FE5A-4A01-A830-E905266B3C3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a:lstStyle/>
                  <a:p>
                    <a:fld id="{0FCE392A-A726-4524-A834-04AFF4B28169}" type="CELLRANGE">
                      <a:rPr lang="en-US" baseline="0"/>
                      <a:pPr/>
                      <a:t>[CELLRANGE]</a:t>
                    </a:fld>
                    <a:r>
                      <a:rPr lang="en-US" baseline="0"/>
                      <a:t>
</a:t>
                    </a:r>
                    <a:fld id="{0D62450C-3BE5-4ACE-B90E-131F98FC982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a:lstStyle/>
                  <a:p>
                    <a:fld id="{4646525E-A442-45D1-8D30-8E9CE4D5889B}" type="CELLRANGE">
                      <a:rPr lang="en-US" baseline="0"/>
                      <a:pPr/>
                      <a:t>[CELLRANGE]</a:t>
                    </a:fld>
                    <a:r>
                      <a:rPr lang="en-US" baseline="0"/>
                      <a:t>
</a:t>
                    </a:r>
                    <a:fld id="{6970712E-8678-47FC-B4AE-4FA0D4D2657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a:lstStyle/>
                  <a:p>
                    <a:fld id="{76B0D0AB-CCD8-4628-BE2B-32F0214F1EC8}" type="CELLRANGE">
                      <a:rPr lang="en-US" baseline="0"/>
                      <a:pPr/>
                      <a:t>[CELLRANGE]</a:t>
                    </a:fld>
                    <a:r>
                      <a:rPr lang="en-US" baseline="0"/>
                      <a:t>
</a:t>
                    </a:r>
                    <a:fld id="{28CB9D1C-398C-464A-BB7A-6EE049E92BF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a:lstStyle/>
                  <a:p>
                    <a:fld id="{521B8098-C684-4827-B126-F3A85EF20584}" type="CELLRANGE">
                      <a:rPr lang="en-US" baseline="0"/>
                      <a:pPr/>
                      <a:t>[CELLRANGE]</a:t>
                    </a:fld>
                    <a:r>
                      <a:rPr lang="en-US" baseline="0"/>
                      <a:t>
</a:t>
                    </a:r>
                    <a:fld id="{C2A5BAB7-782A-428D-8AD0-CFBF0998DC1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a:lstStyle/>
                  <a:p>
                    <a:fld id="{0FDF3D34-C5EF-4B93-82F1-04BC11DA46AA}" type="CELLRANGE">
                      <a:rPr lang="en-US" baseline="0"/>
                      <a:pPr/>
                      <a:t>[CELLRANGE]</a:t>
                    </a:fld>
                    <a:r>
                      <a:rPr lang="en-US" baseline="0"/>
                      <a:t>
</a:t>
                    </a:r>
                    <a:fld id="{99079A49-50E6-4F15-B9AE-01A132F7BBD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a:lstStyle/>
                  <a:p>
                    <a:fld id="{21A40DEE-313D-4DE9-A853-1E58EA9F28C4}" type="CELLRANGE">
                      <a:rPr lang="en-US" baseline="0"/>
                      <a:pPr/>
                      <a:t>[CELLRANGE]</a:t>
                    </a:fld>
                    <a:r>
                      <a:rPr lang="en-US" baseline="0"/>
                      <a:t>
</a:t>
                    </a:r>
                    <a:fld id="{81DB0EDA-6FEB-4828-949D-A79DD5C0CAD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a:lstStyle/>
                  <a:p>
                    <a:fld id="{C3B4BF44-0441-4E25-B621-237C541D73A9}" type="CELLRANGE">
                      <a:rPr lang="en-US" baseline="0"/>
                      <a:pPr/>
                      <a:t>[CELLRANGE]</a:t>
                    </a:fld>
                    <a:r>
                      <a:rPr lang="en-US" baseline="0"/>
                      <a:t>
</a:t>
                    </a:r>
                    <a:fld id="{32A0E1FC-E58C-4266-971A-E9B3ECA20A2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5594541910331384E-3"/>
                  <c:y val="3.9760608081192681E-4"/>
                </c:manualLayout>
              </c:layout>
              <c:tx>
                <c:rich>
                  <a:bodyPr/>
                  <a:lstStyle/>
                  <a:p>
                    <a:fld id="{07981643-9AEA-4821-92EB-9F7FED3B6AC9}" type="CELLRANGE">
                      <a:rPr lang="en-US" baseline="0"/>
                      <a:pPr/>
                      <a:t>[CELLRANGE]</a:t>
                    </a:fld>
                    <a:r>
                      <a:rPr lang="en-US" baseline="0"/>
                      <a:t>
</a:t>
                    </a:r>
                    <a:fld id="{BB39D3E0-3041-474A-9C7B-97A84142A39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1.3913043478260871E-3"/>
                  <c:y val="-4.6639029934342322E-4"/>
                </c:manualLayout>
              </c:layout>
              <c:tx>
                <c:rich>
                  <a:bodyPr/>
                  <a:lstStyle/>
                  <a:p>
                    <a:fld id="{3719C02C-EB33-4337-A718-E3EE44646E9F}" type="CELLRANGE">
                      <a:rPr lang="en-US" baseline="0"/>
                      <a:pPr/>
                      <a:t>[CELLRANGE]</a:t>
                    </a:fld>
                    <a:r>
                      <a:rPr lang="en-US" baseline="0"/>
                      <a:t>
</a:t>
                    </a:r>
                    <a:fld id="{B398D376-AD75-43A8-A36A-6E9309E26F0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0"/>
                  <c:y val="-1.9317225534193593E-3"/>
                </c:manualLayout>
              </c:layout>
              <c:tx>
                <c:rich>
                  <a:bodyPr/>
                  <a:lstStyle/>
                  <a:p>
                    <a:fld id="{864C90BE-22FD-418A-86A6-E5D076B8F016}" type="CELLRANGE">
                      <a:rPr lang="en-US" baseline="0"/>
                      <a:pPr/>
                      <a:t>[CELLRANGE]</a:t>
                    </a:fld>
                    <a:r>
                      <a:rPr lang="en-US" baseline="0"/>
                      <a:t>
</a:t>
                    </a:r>
                    <a:fld id="{E2B258D3-E94A-4D9E-B4A8-062CFC5EB8F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a:lstStyle/>
                  <a:p>
                    <a:fld id="{C08FF489-F5C2-4E66-8602-16F9ADCDE59F}" type="CELLRANGE">
                      <a:rPr lang="en-US" baseline="0"/>
                      <a:pPr/>
                      <a:t>[CELLRANGE]</a:t>
                    </a:fld>
                    <a:r>
                      <a:rPr lang="en-US" baseline="0"/>
                      <a:t>
</a:t>
                    </a:r>
                    <a:fld id="{C9FB4B11-1CAC-4C87-BE7E-89DEF5A1FB0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a:lstStyle/>
                  <a:p>
                    <a:fld id="{76E5E30B-D2E9-405F-8616-C77DDAEA16A4}" type="CELLRANGE">
                      <a:rPr lang="en-US" baseline="0"/>
                      <a:pPr/>
                      <a:t>[CELLRANGE]</a:t>
                    </a:fld>
                    <a:r>
                      <a:rPr lang="en-US" baseline="0"/>
                      <a:t>
</a:t>
                    </a:r>
                    <a:fld id="{9A17F2F9-5C48-4A04-83EB-C29D87D5686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a:lstStyle/>
                  <a:p>
                    <a:fld id="{A57CE286-723B-492F-9177-10027D0B9D50}" type="CELLRANGE">
                      <a:rPr lang="en-US" baseline="0"/>
                      <a:pPr/>
                      <a:t>[CELLRANGE]</a:t>
                    </a:fld>
                    <a:r>
                      <a:rPr lang="en-US" baseline="0"/>
                      <a:t>
</a:t>
                    </a:r>
                    <a:fld id="{2994CF05-F1EA-4120-BCB1-817827FE0F2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a:lstStyle/>
                  <a:p>
                    <a:fld id="{B3CF974D-0BE8-47AE-8F51-5ADE0DE75EEE}" type="CELLRANGE">
                      <a:rPr lang="en-US" baseline="0"/>
                      <a:pPr/>
                      <a:t>[CELLRANGE]</a:t>
                    </a:fld>
                    <a:r>
                      <a:rPr lang="en-US" baseline="0"/>
                      <a:t>
</a:t>
                    </a:r>
                    <a:fld id="{8C06C7D6-429F-4856-BBE1-7AB0E76055E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a:lstStyle/>
                  <a:p>
                    <a:fld id="{31B7A184-938D-4524-89D1-7BFDEFD3CDDC}" type="CELLRANGE">
                      <a:rPr lang="en-US" baseline="0"/>
                      <a:pPr/>
                      <a:t>[CELLRANGE]</a:t>
                    </a:fld>
                    <a:r>
                      <a:rPr lang="en-US" baseline="0"/>
                      <a:t>
</a:t>
                    </a:r>
                    <a:fld id="{009A73BB-60DB-4244-829E-184BD348FAE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a:lstStyle/>
                  <a:p>
                    <a:fld id="{9AFA89FF-A794-4430-A565-FC901C50ABAC}" type="CELLRANGE">
                      <a:rPr lang="en-US" baseline="0"/>
                      <a:pPr/>
                      <a:t>[CELLRANGE]</a:t>
                    </a:fld>
                    <a:r>
                      <a:rPr lang="en-US" baseline="0"/>
                      <a:t>
</a:t>
                    </a:r>
                    <a:fld id="{CCF5AC8E-DAF7-4997-B699-AE8F17413F1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a:lstStyle/>
                  <a:p>
                    <a:fld id="{5531EEEB-A869-4A9D-946D-A8CF340EF065}" type="CELLRANGE">
                      <a:rPr lang="en-US" baseline="0"/>
                      <a:pPr/>
                      <a:t>[CELLRANGE]</a:t>
                    </a:fld>
                    <a:r>
                      <a:rPr lang="en-US" baseline="0"/>
                      <a:t>
</a:t>
                    </a:r>
                    <a:fld id="{EAB2FE6E-E713-4123-AF2D-1826B6A9E89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a:lstStyle/>
                  <a:p>
                    <a:fld id="{7241B340-843E-4B98-BEFE-5E447A95A624}" type="CELLRANGE">
                      <a:rPr lang="en-US" baseline="0"/>
                      <a:pPr/>
                      <a:t>[CELLRANGE]</a:t>
                    </a:fld>
                    <a:r>
                      <a:rPr lang="en-US" baseline="0"/>
                      <a:t>
</a:t>
                    </a:r>
                    <a:fld id="{92764805-CB18-446C-B559-FE195F14CF2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Castilla y León</c:v>
                </c:pt>
                <c:pt idx="1">
                  <c:v>Galicia</c:v>
                </c:pt>
                <c:pt idx="2">
                  <c:v>Navarra, Comunidad Foral de</c:v>
                </c:pt>
                <c:pt idx="3">
                  <c:v>Aragón</c:v>
                </c:pt>
                <c:pt idx="4">
                  <c:v>Cantabria</c:v>
                </c:pt>
                <c:pt idx="5">
                  <c:v>Castilla - La Mancha</c:v>
                </c:pt>
                <c:pt idx="6">
                  <c:v>Ceuta</c:v>
                </c:pt>
                <c:pt idx="7">
                  <c:v>Madrid, Comunidad de</c:v>
                </c:pt>
                <c:pt idx="8">
                  <c:v>Comunitat Valenciana</c:v>
                </c:pt>
                <c:pt idx="9">
                  <c:v>Asturias, Principado de</c:v>
                </c:pt>
                <c:pt idx="10">
                  <c:v>Media Nacional</c:v>
                </c:pt>
                <c:pt idx="11">
                  <c:v>Balears, Illes</c:v>
                </c:pt>
                <c:pt idx="12">
                  <c:v>Andalucía</c:v>
                </c:pt>
                <c:pt idx="13">
                  <c:v>Melilla</c:v>
                </c:pt>
                <c:pt idx="14">
                  <c:v>Rioja, La</c:v>
                </c:pt>
                <c:pt idx="15">
                  <c:v>País Vasco</c:v>
                </c:pt>
                <c:pt idx="16">
                  <c:v>Murcia, Región de</c:v>
                </c:pt>
                <c:pt idx="17">
                  <c:v>Canarias</c:v>
                </c:pt>
                <c:pt idx="18">
                  <c:v>Extremadura</c:v>
                </c:pt>
                <c:pt idx="19">
                  <c:v>Cataluña</c:v>
                </c:pt>
              </c:strCache>
            </c:strRef>
          </c:cat>
          <c:val>
            <c:numRef>
              <c:f>'11ListaEsperaGII'!$P$13:$P$32</c:f>
              <c:numCache>
                <c:formatCode>0.00%</c:formatCode>
                <c:ptCount val="20"/>
                <c:pt idx="0">
                  <c:v>1.5702284682421292E-3</c:v>
                </c:pt>
                <c:pt idx="1">
                  <c:v>2.1095692628539345E-2</c:v>
                </c:pt>
                <c:pt idx="2">
                  <c:v>3.0374223863064272E-2</c:v>
                </c:pt>
                <c:pt idx="3">
                  <c:v>3.6381175497829529E-2</c:v>
                </c:pt>
                <c:pt idx="4">
                  <c:v>3.7162162162162164E-2</c:v>
                </c:pt>
                <c:pt idx="5">
                  <c:v>4.7477744807121663E-2</c:v>
                </c:pt>
                <c:pt idx="6">
                  <c:v>4.8300536672629693E-2</c:v>
                </c:pt>
                <c:pt idx="7">
                  <c:v>5.8606231588135355E-2</c:v>
                </c:pt>
                <c:pt idx="8">
                  <c:v>6.4365654775895426E-2</c:v>
                </c:pt>
                <c:pt idx="9">
                  <c:v>9.0003723008190623E-2</c:v>
                </c:pt>
                <c:pt idx="10">
                  <c:v>9.5487849175622155E-2</c:v>
                </c:pt>
                <c:pt idx="11">
                  <c:v>9.6716595575835729E-2</c:v>
                </c:pt>
                <c:pt idx="12">
                  <c:v>9.701255133321765E-2</c:v>
                </c:pt>
                <c:pt idx="13">
                  <c:v>0.1196236559139785</c:v>
                </c:pt>
                <c:pt idx="14">
                  <c:v>0.12321258341277407</c:v>
                </c:pt>
                <c:pt idx="15">
                  <c:v>0.13198860754555031</c:v>
                </c:pt>
                <c:pt idx="16">
                  <c:v>0.13209911706066649</c:v>
                </c:pt>
                <c:pt idx="17">
                  <c:v>0.1393273850377488</c:v>
                </c:pt>
                <c:pt idx="18">
                  <c:v>0.14872950501204446</c:v>
                </c:pt>
                <c:pt idx="19">
                  <c:v>0.19240102979657298</c:v>
                </c:pt>
              </c:numCache>
            </c:numRef>
          </c:val>
          <c:extLst>
            <c:ext xmlns:c15="http://schemas.microsoft.com/office/drawing/2012/chart" uri="{02D57815-91ED-43cb-92C2-25804820EDAC}">
              <c15:datalabelsRange>
                <c15:f>'11ListaEsperaGII'!$N$13:$N$32</c15:f>
                <c15:dlblRangeCache>
                  <c:ptCount val="20"/>
                  <c:pt idx="0">
                    <c:v>60</c:v>
                  </c:pt>
                  <c:pt idx="1">
                    <c:v>526</c:v>
                  </c:pt>
                  <c:pt idx="2">
                    <c:v>181</c:v>
                  </c:pt>
                  <c:pt idx="3">
                    <c:v>528</c:v>
                  </c:pt>
                  <c:pt idx="4">
                    <c:v>297</c:v>
                  </c:pt>
                  <c:pt idx="5">
                    <c:v>1.104</c:v>
                  </c:pt>
                  <c:pt idx="6">
                    <c:v>27</c:v>
                  </c:pt>
                  <c:pt idx="7">
                    <c:v>3.760</c:v>
                  </c:pt>
                  <c:pt idx="8">
                    <c:v>3.560</c:v>
                  </c:pt>
                  <c:pt idx="9">
                    <c:v>967</c:v>
                  </c:pt>
                  <c:pt idx="10">
                    <c:v>53.890</c:v>
                  </c:pt>
                  <c:pt idx="11">
                    <c:v>975</c:v>
                  </c:pt>
                  <c:pt idx="12">
                    <c:v>13.418</c:v>
                  </c:pt>
                  <c:pt idx="13">
                    <c:v>89</c:v>
                  </c:pt>
                  <c:pt idx="14">
                    <c:v>517</c:v>
                  </c:pt>
                  <c:pt idx="15">
                    <c:v>3.383</c:v>
                  </c:pt>
                  <c:pt idx="16">
                    <c:v>2.319</c:v>
                  </c:pt>
                  <c:pt idx="17">
                    <c:v>2.030</c:v>
                  </c:pt>
                  <c:pt idx="18">
                    <c:v>1.914</c:v>
                  </c:pt>
                  <c:pt idx="19">
                    <c:v>18.235</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1760708032"/>
        <c:axId val="1760703136"/>
      </c:barChart>
      <c:lineChart>
        <c:grouping val="standard"/>
        <c:varyColors val="0"/>
        <c:ser>
          <c:idx val="2"/>
          <c:order val="2"/>
          <c:tx>
            <c:strRef>
              <c:f>'11ListaEsperaGII'!$Q$12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'11ListaEsperaGII'!$L$13:$L$32</c:f>
              <c:strCache>
                <c:ptCount val="20"/>
                <c:pt idx="0">
                  <c:v>Castilla y León</c:v>
                </c:pt>
                <c:pt idx="1">
                  <c:v>Galicia</c:v>
                </c:pt>
                <c:pt idx="2">
                  <c:v>Navarra, Comunidad Foral de</c:v>
                </c:pt>
                <c:pt idx="3">
                  <c:v>Aragón</c:v>
                </c:pt>
                <c:pt idx="4">
                  <c:v>Cantabria</c:v>
                </c:pt>
                <c:pt idx="5">
                  <c:v>Castilla - La Mancha</c:v>
                </c:pt>
                <c:pt idx="6">
                  <c:v>Ceuta</c:v>
                </c:pt>
                <c:pt idx="7">
                  <c:v>Madrid, Comunidad de</c:v>
                </c:pt>
                <c:pt idx="8">
                  <c:v>Comunitat Valenciana</c:v>
                </c:pt>
                <c:pt idx="9">
                  <c:v>Asturias, Principado de</c:v>
                </c:pt>
                <c:pt idx="10">
                  <c:v>Media Nacional</c:v>
                </c:pt>
                <c:pt idx="11">
                  <c:v>Balears, Illes</c:v>
                </c:pt>
                <c:pt idx="12">
                  <c:v>Andalucía</c:v>
                </c:pt>
                <c:pt idx="13">
                  <c:v>Melilla</c:v>
                </c:pt>
                <c:pt idx="14">
                  <c:v>Rioja, La</c:v>
                </c:pt>
                <c:pt idx="15">
                  <c:v>País Vasco</c:v>
                </c:pt>
                <c:pt idx="16">
                  <c:v>Murcia, Región de</c:v>
                </c:pt>
                <c:pt idx="17">
                  <c:v>Canarias</c:v>
                </c:pt>
                <c:pt idx="18">
                  <c:v>Extremadura</c:v>
                </c:pt>
                <c:pt idx="19">
                  <c:v>Cataluña</c:v>
                </c:pt>
              </c:strCache>
            </c:strRef>
          </c:cat>
          <c:val>
            <c:numRef>
              <c:f>'11ListaEsperaGII'!$Q$13:$Q$32</c:f>
              <c:numCache>
                <c:formatCode>0.00%</c:formatCode>
                <c:ptCount val="20"/>
                <c:pt idx="0">
                  <c:v>0.90451215082437786</c:v>
                </c:pt>
                <c:pt idx="1">
                  <c:v>0.90451215082437786</c:v>
                </c:pt>
                <c:pt idx="2">
                  <c:v>0.90451215082437786</c:v>
                </c:pt>
                <c:pt idx="3">
                  <c:v>0.90451215082437786</c:v>
                </c:pt>
                <c:pt idx="4">
                  <c:v>0.90451215082437786</c:v>
                </c:pt>
                <c:pt idx="5">
                  <c:v>0.90451215082437786</c:v>
                </c:pt>
                <c:pt idx="6">
                  <c:v>0.90451215082437786</c:v>
                </c:pt>
                <c:pt idx="7">
                  <c:v>0.90451215082437786</c:v>
                </c:pt>
                <c:pt idx="8">
                  <c:v>0.90451215082437786</c:v>
                </c:pt>
                <c:pt idx="9">
                  <c:v>0.90451215082437786</c:v>
                </c:pt>
                <c:pt idx="10">
                  <c:v>0.90451215082437786</c:v>
                </c:pt>
                <c:pt idx="11">
                  <c:v>0.90451215082437786</c:v>
                </c:pt>
                <c:pt idx="12">
                  <c:v>0.90451215082437786</c:v>
                </c:pt>
                <c:pt idx="13">
                  <c:v>0.90451215082437786</c:v>
                </c:pt>
                <c:pt idx="14">
                  <c:v>0.90451215082437786</c:v>
                </c:pt>
                <c:pt idx="15">
                  <c:v>0.90451215082437786</c:v>
                </c:pt>
                <c:pt idx="16">
                  <c:v>0.90451215082437786</c:v>
                </c:pt>
                <c:pt idx="17">
                  <c:v>0.90451215082437786</c:v>
                </c:pt>
                <c:pt idx="18">
                  <c:v>0.90451215082437786</c:v>
                </c:pt>
                <c:pt idx="19">
                  <c:v>0.90451215082437786</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1760708032"/>
        <c:axId val="1760703136"/>
      </c:lineChart>
      <c:catAx>
        <c:axId val="1760708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760703136"/>
        <c:crosses val="autoZero"/>
        <c:auto val="1"/>
        <c:lblAlgn val="ctr"/>
        <c:lblOffset val="100"/>
        <c:noMultiLvlLbl val="0"/>
      </c:catAx>
      <c:valAx>
        <c:axId val="17607031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760708032"/>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1901891133173568"/>
          <c:y val="0.89331796142304642"/>
          <c:w val="0.56405624638538954"/>
          <c:h val="4.776608531410209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E6BD-407D-8DB5-88274B443806}"/>
              </c:ext>
            </c:extLst>
          </c:dPt>
          <c:dPt>
            <c:idx val="11"/>
            <c:invertIfNegative val="0"/>
            <c:bubble3D val="0"/>
            <c:extLst>
              <c:ext xmlns:c16="http://schemas.microsoft.com/office/drawing/2014/chart" uri="{C3380CC4-5D6E-409C-BE32-E72D297353CC}">
                <c16:uniqueId val="{00000001-E6BD-407D-8DB5-88274B443806}"/>
              </c:ext>
            </c:extLst>
          </c:dPt>
          <c:dPt>
            <c:idx val="12"/>
            <c:invertIfNegative val="0"/>
            <c:bubble3D val="0"/>
            <c:extLst>
              <c:ext xmlns:c16="http://schemas.microsoft.com/office/drawing/2014/chart" uri="{C3380CC4-5D6E-409C-BE32-E72D297353CC}">
                <c16:uniqueId val="{00000003-E6BD-407D-8DB5-88274B443806}"/>
              </c:ext>
            </c:extLst>
          </c:dPt>
          <c:dPt>
            <c:idx val="13"/>
            <c:invertIfNegative val="0"/>
            <c:bubble3D val="0"/>
            <c:spPr>
              <a:solidFill>
                <a:schemeClr val="accent6">
                  <a:lumMod val="50000"/>
                </a:schemeClr>
              </a:solidFill>
            </c:spPr>
            <c:extLst>
              <c:ext xmlns:c16="http://schemas.microsoft.com/office/drawing/2014/chart" uri="{C3380CC4-5D6E-409C-BE32-E72D297353CC}">
                <c16:uniqueId val="{00000004-E6BD-407D-8DB5-88274B443806}"/>
              </c:ext>
            </c:extLst>
          </c:dPt>
          <c:dPt>
            <c:idx val="14"/>
            <c:invertIfNegative val="0"/>
            <c:bubble3D val="0"/>
            <c:extLst>
              <c:ext xmlns:c16="http://schemas.microsoft.com/office/drawing/2014/chart" uri="{C3380CC4-5D6E-409C-BE32-E72D297353CC}">
                <c16:uniqueId val="{00000005-E6BD-407D-8DB5-88274B443806}"/>
              </c:ext>
            </c:extLst>
          </c:dPt>
          <c:dPt>
            <c:idx val="15"/>
            <c:invertIfNegative val="0"/>
            <c:bubble3D val="0"/>
            <c:extLst>
              <c:ext xmlns:c16="http://schemas.microsoft.com/office/drawing/2014/chart" uri="{C3380CC4-5D6E-409C-BE32-E72D297353CC}">
                <c16:uniqueId val="{00000006-E6BD-407D-8DB5-88274B443806}"/>
              </c:ext>
            </c:extLst>
          </c:dPt>
          <c:dLbls>
            <c:dLbl>
              <c:idx val="0"/>
              <c:layout>
                <c:manualLayout>
                  <c:x val="0"/>
                  <c:y val="-3.0478894636931943E-3"/>
                </c:manualLayout>
              </c:layout>
              <c:tx>
                <c:rich>
                  <a:bodyPr/>
                  <a:lstStyle/>
                  <a:p>
                    <a:fld id="{A0353095-DBF9-4B1D-9344-4268B085EC38}" type="CELLRANGE">
                      <a:rPr lang="en-US" baseline="0"/>
                      <a:pPr/>
                      <a:t>[CELLRANGE]</a:t>
                    </a:fld>
                    <a:r>
                      <a:rPr lang="en-US" baseline="0"/>
                      <a:t>
</a:t>
                    </a:r>
                    <a:fld id="{94029BF5-9346-4BB9-AEBB-42ECB922208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a:lstStyle/>
                  <a:p>
                    <a:fld id="{DAA4798B-87D4-425A-9DB2-CA5F8C2A46B6}" type="CELLRANGE">
                      <a:rPr lang="en-US" baseline="0"/>
                      <a:pPr/>
                      <a:t>[CELLRANGE]</a:t>
                    </a:fld>
                    <a:r>
                      <a:rPr lang="en-US" baseline="0"/>
                      <a:t>
</a:t>
                    </a:r>
                    <a:fld id="{658096E0-3912-41FE-816D-E89FA325F6D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a:lstStyle/>
                  <a:p>
                    <a:fld id="{D8AEEB8D-1493-4DA9-9FA1-3140FA9B807C}" type="CELLRANGE">
                      <a:rPr lang="en-US" baseline="0"/>
                      <a:pPr/>
                      <a:t>[CELLRANGE]</a:t>
                    </a:fld>
                    <a:r>
                      <a:rPr lang="en-US" baseline="0"/>
                      <a:t>
</a:t>
                    </a:r>
                    <a:fld id="{D4AA393E-0834-417F-B4C1-33E0E5D0B1A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a:lstStyle/>
                  <a:p>
                    <a:fld id="{7A3EE375-1C44-4B98-8F42-9051F4C14E2E}" type="CELLRANGE">
                      <a:rPr lang="en-US" baseline="0"/>
                      <a:pPr/>
                      <a:t>[CELLRANGE]</a:t>
                    </a:fld>
                    <a:r>
                      <a:rPr lang="en-US" baseline="0"/>
                      <a:t>
</a:t>
                    </a:r>
                    <a:fld id="{5B8ECD63-4248-4260-8890-344A4038111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a:lstStyle/>
                  <a:p>
                    <a:fld id="{213EF32A-02EC-47F0-8633-430DFE0401B3}" type="CELLRANGE">
                      <a:rPr lang="en-US" baseline="0"/>
                      <a:pPr/>
                      <a:t>[CELLRANGE]</a:t>
                    </a:fld>
                    <a:r>
                      <a:rPr lang="en-US" baseline="0"/>
                      <a:t>
</a:t>
                    </a:r>
                    <a:fld id="{6DE7892E-FFAC-45E0-9D27-597BB8F8932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a:lstStyle/>
                  <a:p>
                    <a:fld id="{764A9816-24A7-4D0C-8C06-A833247670C3}" type="CELLRANGE">
                      <a:rPr lang="en-US" baseline="0"/>
                      <a:pPr/>
                      <a:t>[CELLRANGE]</a:t>
                    </a:fld>
                    <a:r>
                      <a:rPr lang="en-US" baseline="0"/>
                      <a:t>
</a:t>
                    </a:r>
                    <a:fld id="{BCF46529-F96E-4AFF-8128-E2206143B0E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a:lstStyle/>
                  <a:p>
                    <a:fld id="{4A0144C1-0862-4CF1-8663-C2D3081CC5A1}" type="CELLRANGE">
                      <a:rPr lang="en-US" baseline="0"/>
                      <a:pPr/>
                      <a:t>[CELLRANGE]</a:t>
                    </a:fld>
                    <a:r>
                      <a:rPr lang="en-US" baseline="0"/>
                      <a:t>
</a:t>
                    </a:r>
                    <a:fld id="{38EA494E-08FE-413F-89AF-ED5B31F2F5C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a:lstStyle/>
                  <a:p>
                    <a:fld id="{A997520D-5FF6-41E5-92E8-0418DC3EE54E}" type="CELLRANGE">
                      <a:rPr lang="en-US" baseline="0"/>
                      <a:pPr/>
                      <a:t>[CELLRANGE]</a:t>
                    </a:fld>
                    <a:r>
                      <a:rPr lang="en-US" baseline="0"/>
                      <a:t>
</a:t>
                    </a:r>
                    <a:fld id="{F5102223-1A0C-410C-8498-5D527169734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a:lstStyle/>
                  <a:p>
                    <a:fld id="{2A41C8B2-459D-4846-8748-8D4B4195E38B}" type="CELLRANGE">
                      <a:rPr lang="en-US" baseline="0"/>
                      <a:pPr/>
                      <a:t>[CELLRANGE]</a:t>
                    </a:fld>
                    <a:r>
                      <a:rPr lang="en-US" baseline="0"/>
                      <a:t>
</a:t>
                    </a:r>
                    <a:fld id="{993B5200-0713-47C2-BEE2-D7D27529EF2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a:lstStyle/>
                  <a:p>
                    <a:fld id="{871BA5CD-C73A-4660-8D21-1010DEDA52C7}" type="CELLRANGE">
                      <a:rPr lang="en-US" baseline="0"/>
                      <a:pPr/>
                      <a:t>[CELLRANGE]</a:t>
                    </a:fld>
                    <a:r>
                      <a:rPr lang="en-US" baseline="0"/>
                      <a:t>
</a:t>
                    </a:r>
                    <a:fld id="{F2A13EF6-527E-4B52-B419-0374704B405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a:lstStyle/>
                  <a:p>
                    <a:fld id="{891471E8-F25D-42F4-BFB5-2035A07A61D2}" type="CELLRANGE">
                      <a:rPr lang="en-US" baseline="0"/>
                      <a:pPr/>
                      <a:t>[CELLRANGE]</a:t>
                    </a:fld>
                    <a:r>
                      <a:rPr lang="en-US" baseline="0"/>
                      <a:t>
</a:t>
                    </a:r>
                    <a:fld id="{A1E83001-9E29-4957-98A3-D89166E4373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a:lstStyle/>
                  <a:p>
                    <a:fld id="{24526D5F-ADE2-4353-BDE1-5D6DDD9CB5BE}" type="CELLRANGE">
                      <a:rPr lang="en-US" baseline="0"/>
                      <a:pPr/>
                      <a:t>[CELLRANGE]</a:t>
                    </a:fld>
                    <a:r>
                      <a:rPr lang="en-US" baseline="0"/>
                      <a:t>
</a:t>
                    </a:r>
                    <a:fld id="{EEF18B84-4EA8-482B-975B-6D7BEB289B6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a:lstStyle/>
                  <a:p>
                    <a:fld id="{07AC74BE-6200-4E55-A8CF-2547719D5540}" type="CELLRANGE">
                      <a:rPr lang="en-US" baseline="0"/>
                      <a:pPr/>
                      <a:t>[CELLRANGE]</a:t>
                    </a:fld>
                    <a:r>
                      <a:rPr lang="en-US" baseline="0"/>
                      <a:t>
</a:t>
                    </a:r>
                    <a:fld id="{7DD90F51-76C2-4A53-990D-9292A6A8CFF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a:lstStyle/>
                  <a:p>
                    <a:fld id="{03B30CE4-3F53-4109-89A0-BF48175C0DED}" type="CELLRANGE">
                      <a:rPr lang="en-US" baseline="0"/>
                      <a:pPr/>
                      <a:t>[CELLRANGE]</a:t>
                    </a:fld>
                    <a:r>
                      <a:rPr lang="en-US" baseline="0"/>
                      <a:t>
</a:t>
                    </a:r>
                    <a:fld id="{82C71C23-692E-4D5F-A49E-F867A997B1C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a:lstStyle/>
                  <a:p>
                    <a:fld id="{F9413FA2-A1AB-4F92-BD0A-7B344C029162}" type="CELLRANGE">
                      <a:rPr lang="en-US" baseline="0"/>
                      <a:pPr/>
                      <a:t>[CELLRANGE]</a:t>
                    </a:fld>
                    <a:r>
                      <a:rPr lang="en-US" baseline="0"/>
                      <a:t>
</a:t>
                    </a:r>
                    <a:fld id="{23B93F28-D289-4C09-91F3-CA420E1CA86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a:lstStyle/>
                  <a:p>
                    <a:fld id="{8B9B3084-4A8F-49E5-92BD-904AD00F156A}" type="CELLRANGE">
                      <a:rPr lang="en-US" baseline="0"/>
                      <a:pPr/>
                      <a:t>[CELLRANGE]</a:t>
                    </a:fld>
                    <a:r>
                      <a:rPr lang="en-US" baseline="0"/>
                      <a:t>
</a:t>
                    </a:r>
                    <a:fld id="{0E14E743-2E62-486A-880A-7E10A1E3357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a:lstStyle/>
                  <a:p>
                    <a:fld id="{89DAA4B9-102A-4B73-9AF1-A7664D7C7B82}" type="CELLRANGE">
                      <a:rPr lang="en-US" baseline="0"/>
                      <a:pPr/>
                      <a:t>[CELLRANGE]</a:t>
                    </a:fld>
                    <a:r>
                      <a:rPr lang="en-US" baseline="0"/>
                      <a:t>
</a:t>
                    </a:r>
                    <a:fld id="{F3D4479F-53DE-4B97-9F4E-12261DAEE24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a:lstStyle/>
                  <a:p>
                    <a:fld id="{2F3FDA6F-09D2-4B13-A2FC-330994B38B1B}" type="CELLRANGE">
                      <a:rPr lang="en-US" baseline="0"/>
                      <a:pPr/>
                      <a:t>[CELLRANGE]</a:t>
                    </a:fld>
                    <a:r>
                      <a:rPr lang="en-US" baseline="0"/>
                      <a:t>
</a:t>
                    </a:r>
                    <a:fld id="{AB5062E1-A212-41EF-9A3A-1DB01633DC3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a:lstStyle/>
                  <a:p>
                    <a:fld id="{C2B82EAF-0F4C-4880-9C17-3FF18087A914}" type="CELLRANGE">
                      <a:rPr lang="en-US" baseline="0"/>
                      <a:pPr/>
                      <a:t>[CELLRANGE]</a:t>
                    </a:fld>
                    <a:r>
                      <a:rPr lang="en-US" baseline="0"/>
                      <a:t>
</a:t>
                    </a:r>
                    <a:fld id="{E80AC603-632F-41B5-B953-1E89D345251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a:lstStyle/>
                  <a:p>
                    <a:fld id="{00CCB7D1-2B7F-4874-9B42-04D832ABBEBB}" type="CELLRANGE">
                      <a:rPr lang="en-US" baseline="0"/>
                      <a:pPr/>
                      <a:t>[CELLRANGE]</a:t>
                    </a:fld>
                    <a:r>
                      <a:rPr lang="en-US" baseline="0"/>
                      <a:t>
</a:t>
                    </a:r>
                    <a:fld id="{2F26A9AD-6F36-403C-8213-2F4A42C0FD5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Castilla - La Mancha</c:v>
                </c:pt>
                <c:pt idx="2">
                  <c:v>Aragón</c:v>
                </c:pt>
                <c:pt idx="3">
                  <c:v>Navarra, Comunidad Foral de</c:v>
                </c:pt>
                <c:pt idx="4">
                  <c:v>Ceuta</c:v>
                </c:pt>
                <c:pt idx="5">
                  <c:v>Cantabria</c:v>
                </c:pt>
                <c:pt idx="6">
                  <c:v>Comunitat Valenciana</c:v>
                </c:pt>
                <c:pt idx="7">
                  <c:v>Madrid, Comunidad de</c:v>
                </c:pt>
                <c:pt idx="8">
                  <c:v>Galicia</c:v>
                </c:pt>
                <c:pt idx="9">
                  <c:v>Asturias, Principado de</c:v>
                </c:pt>
                <c:pt idx="10">
                  <c:v>Balears, Illes</c:v>
                </c:pt>
                <c:pt idx="11">
                  <c:v>Melilla</c:v>
                </c:pt>
                <c:pt idx="12">
                  <c:v>Canarias</c:v>
                </c:pt>
                <c:pt idx="13">
                  <c:v>Media Nacional</c:v>
                </c:pt>
                <c:pt idx="14">
                  <c:v>Andalucía</c:v>
                </c:pt>
                <c:pt idx="15">
                  <c:v>Murcia, Región de</c:v>
                </c:pt>
                <c:pt idx="16">
                  <c:v>Extremadura</c:v>
                </c:pt>
                <c:pt idx="17">
                  <c:v>País Vasco</c:v>
                </c:pt>
                <c:pt idx="18">
                  <c:v>Rioja, La</c:v>
                </c:pt>
                <c:pt idx="19">
                  <c:v>Cataluña</c:v>
                </c:pt>
              </c:strCache>
            </c:strRef>
          </c:cat>
          <c:val>
            <c:numRef>
              <c:f>'11ListaEsperaGI'!$O$13:$O$32</c:f>
              <c:numCache>
                <c:formatCode>0.00%</c:formatCode>
                <c:ptCount val="20"/>
                <c:pt idx="0">
                  <c:v>0.99845777011702808</c:v>
                </c:pt>
                <c:pt idx="1">
                  <c:v>0.9334716937622507</c:v>
                </c:pt>
                <c:pt idx="2">
                  <c:v>0.93269381978298471</c:v>
                </c:pt>
                <c:pt idx="3">
                  <c:v>0.92927756653992399</c:v>
                </c:pt>
                <c:pt idx="4">
                  <c:v>0.92585895117540684</c:v>
                </c:pt>
                <c:pt idx="5">
                  <c:v>0.92131647776809067</c:v>
                </c:pt>
                <c:pt idx="6">
                  <c:v>0.91175743084470462</c:v>
                </c:pt>
                <c:pt idx="7">
                  <c:v>0.9045978586388459</c:v>
                </c:pt>
                <c:pt idx="8">
                  <c:v>0.89763433295224693</c:v>
                </c:pt>
                <c:pt idx="9">
                  <c:v>0.88382823546922673</c:v>
                </c:pt>
                <c:pt idx="10">
                  <c:v>0.86983078827899296</c:v>
                </c:pt>
                <c:pt idx="11">
                  <c:v>0.83857442348008382</c:v>
                </c:pt>
                <c:pt idx="12">
                  <c:v>0.82251242858202867</c:v>
                </c:pt>
                <c:pt idx="13">
                  <c:v>0.81122313712983707</c:v>
                </c:pt>
                <c:pt idx="14">
                  <c:v>0.79757473470048323</c:v>
                </c:pt>
                <c:pt idx="15">
                  <c:v>0.77290621381705904</c:v>
                </c:pt>
                <c:pt idx="16">
                  <c:v>0.7595299302240176</c:v>
                </c:pt>
                <c:pt idx="17">
                  <c:v>0.75913879454262856</c:v>
                </c:pt>
                <c:pt idx="18">
                  <c:v>0.72167832167832169</c:v>
                </c:pt>
                <c:pt idx="19">
                  <c:v>0.60471057884231538</c:v>
                </c:pt>
              </c:numCache>
            </c:numRef>
          </c:val>
          <c:extLst>
            <c:ext xmlns:c15="http://schemas.microsoft.com/office/drawing/2012/chart" uri="{02D57815-91ED-43cb-92C2-25804820EDAC}">
              <c15:datalabelsRange>
                <c15:f>'11ListaEsperaGI'!$M$13:$M$32</c15:f>
                <c15:dlblRangeCache>
                  <c:ptCount val="20"/>
                  <c:pt idx="0">
                    <c:v>44.024</c:v>
                  </c:pt>
                  <c:pt idx="1">
                    <c:v>24.288</c:v>
                  </c:pt>
                  <c:pt idx="2">
                    <c:v>11.862</c:v>
                  </c:pt>
                  <c:pt idx="3">
                    <c:v>6.110</c:v>
                  </c:pt>
                  <c:pt idx="4">
                    <c:v>512</c:v>
                  </c:pt>
                  <c:pt idx="5">
                    <c:v>4.227</c:v>
                  </c:pt>
                  <c:pt idx="6">
                    <c:v>44.233</c:v>
                  </c:pt>
                  <c:pt idx="7">
                    <c:v>46.215</c:v>
                  </c:pt>
                  <c:pt idx="8">
                    <c:v>20.414</c:v>
                  </c:pt>
                  <c:pt idx="9">
                    <c:v>11.876</c:v>
                  </c:pt>
                  <c:pt idx="10">
                    <c:v>10.538</c:v>
                  </c:pt>
                  <c:pt idx="11">
                    <c:v>400</c:v>
                  </c:pt>
                  <c:pt idx="12">
                    <c:v>11.085</c:v>
                  </c:pt>
                  <c:pt idx="13">
                    <c:v>422.253</c:v>
                  </c:pt>
                  <c:pt idx="14">
                    <c:v>68.995</c:v>
                  </c:pt>
                  <c:pt idx="15">
                    <c:v>10.013</c:v>
                  </c:pt>
                  <c:pt idx="16">
                    <c:v>10.341</c:v>
                  </c:pt>
                  <c:pt idx="17">
                    <c:v>26.374</c:v>
                  </c:pt>
                  <c:pt idx="18">
                    <c:v>2.580</c:v>
                  </c:pt>
                  <c:pt idx="19">
                    <c:v>68.166</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E6BD-407D-8DB5-88274B443806}"/>
              </c:ext>
            </c:extLst>
          </c:dPt>
          <c:dPt>
            <c:idx val="11"/>
            <c:invertIfNegative val="0"/>
            <c:bubble3D val="0"/>
            <c:extLst>
              <c:ext xmlns:c16="http://schemas.microsoft.com/office/drawing/2014/chart" uri="{C3380CC4-5D6E-409C-BE32-E72D297353CC}">
                <c16:uniqueId val="{00000017-E6BD-407D-8DB5-88274B443806}"/>
              </c:ext>
            </c:extLst>
          </c:dPt>
          <c:dPt>
            <c:idx val="12"/>
            <c:invertIfNegative val="0"/>
            <c:bubble3D val="0"/>
            <c:extLst>
              <c:ext xmlns:c16="http://schemas.microsoft.com/office/drawing/2014/chart" uri="{C3380CC4-5D6E-409C-BE32-E72D297353CC}">
                <c16:uniqueId val="{00000019-E6BD-407D-8DB5-88274B443806}"/>
              </c:ext>
            </c:extLst>
          </c:dPt>
          <c:dPt>
            <c:idx val="13"/>
            <c:invertIfNegative val="0"/>
            <c:bubble3D val="0"/>
            <c:spPr>
              <a:solidFill>
                <a:schemeClr val="accent2">
                  <a:lumMod val="75000"/>
                </a:schemeClr>
              </a:solidFill>
            </c:spPr>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a:lstStyle/>
                  <a:p>
                    <a:fld id="{2CFDAECD-97B0-4FEF-A8F7-8D30E4486659}" type="CELLRANGE">
                      <a:rPr lang="en-US" baseline="0"/>
                      <a:pPr/>
                      <a:t>[CELLRANGE]</a:t>
                    </a:fld>
                    <a:r>
                      <a:rPr lang="en-US" baseline="0"/>
                      <a:t>
</a:t>
                    </a:r>
                    <a:fld id="{AD0D76DC-1520-40E2-8DCF-7C292ECC4D9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a:lstStyle/>
                  <a:p>
                    <a:fld id="{D7921616-DEA0-49D1-A768-6AE68241B251}" type="CELLRANGE">
                      <a:rPr lang="en-US" baseline="0"/>
                      <a:pPr/>
                      <a:t>[CELLRANGE]</a:t>
                    </a:fld>
                    <a:r>
                      <a:rPr lang="en-US" baseline="0"/>
                      <a:t>
</a:t>
                    </a:r>
                    <a:fld id="{6D662221-FE49-4F36-AD60-EFD9A54EA37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a:lstStyle/>
                  <a:p>
                    <a:fld id="{2010B36B-E76F-444A-B644-F7DB3E2650AC}" type="CELLRANGE">
                      <a:rPr lang="en-US" baseline="0"/>
                      <a:pPr/>
                      <a:t>[CELLRANGE]</a:t>
                    </a:fld>
                    <a:r>
                      <a:rPr lang="en-US" baseline="0"/>
                      <a:t>
</a:t>
                    </a:r>
                    <a:fld id="{0757D2EB-58CB-4285-B976-B4131360879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a:lstStyle/>
                  <a:p>
                    <a:fld id="{96F23643-6370-4743-B916-CD7342AA4841}" type="CELLRANGE">
                      <a:rPr lang="en-US" baseline="0"/>
                      <a:pPr/>
                      <a:t>[CELLRANGE]</a:t>
                    </a:fld>
                    <a:r>
                      <a:rPr lang="en-US" baseline="0"/>
                      <a:t>
</a:t>
                    </a:r>
                    <a:fld id="{E763A000-0417-4AF6-89CA-A3B6E6F49D0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a:lstStyle/>
                  <a:p>
                    <a:fld id="{7271F2DE-D2B8-43C8-98CD-B2B8870FF6D1}" type="CELLRANGE">
                      <a:rPr lang="en-US" baseline="0"/>
                      <a:pPr/>
                      <a:t>[CELLRANGE]</a:t>
                    </a:fld>
                    <a:r>
                      <a:rPr lang="en-US" baseline="0"/>
                      <a:t>
</a:t>
                    </a:r>
                    <a:fld id="{B67FD097-5E5A-4D8A-B9D0-ADD3A754677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a:lstStyle/>
                  <a:p>
                    <a:fld id="{70A8FEE6-6890-472C-8889-DF96AC1CBDE8}" type="CELLRANGE">
                      <a:rPr lang="en-US" baseline="0"/>
                      <a:pPr/>
                      <a:t>[CELLRANGE]</a:t>
                    </a:fld>
                    <a:r>
                      <a:rPr lang="en-US" baseline="0"/>
                      <a:t>
</a:t>
                    </a:r>
                    <a:fld id="{3B6DE5CF-409F-4CF7-8C9F-147776FC95D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a:lstStyle/>
                  <a:p>
                    <a:fld id="{4A67E826-8C31-4708-BFFC-8426CC1E98D7}" type="CELLRANGE">
                      <a:rPr lang="en-US" baseline="0"/>
                      <a:pPr/>
                      <a:t>[CELLRANGE]</a:t>
                    </a:fld>
                    <a:r>
                      <a:rPr lang="en-US" baseline="0"/>
                      <a:t>
</a:t>
                    </a:r>
                    <a:fld id="{5800142F-0919-4DD2-8BE7-C73A45F00D7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a:lstStyle/>
                  <a:p>
                    <a:fld id="{AD59F055-2427-4481-9EE5-278E158FBA6C}" type="CELLRANGE">
                      <a:rPr lang="en-US" baseline="0"/>
                      <a:pPr/>
                      <a:t>[CELLRANGE]</a:t>
                    </a:fld>
                    <a:r>
                      <a:rPr lang="en-US" baseline="0"/>
                      <a:t>
</a:t>
                    </a:r>
                    <a:fld id="{137B7FCA-5B4E-4F8A-A547-48B33559198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a:lstStyle/>
                  <a:p>
                    <a:fld id="{A4CF082B-A3CB-4002-BD25-627181F5EB3F}" type="CELLRANGE">
                      <a:rPr lang="en-US" baseline="0"/>
                      <a:pPr/>
                      <a:t>[CELLRANGE]</a:t>
                    </a:fld>
                    <a:r>
                      <a:rPr lang="en-US" baseline="0"/>
                      <a:t>
</a:t>
                    </a:r>
                    <a:fld id="{5F48E35F-8D6A-4653-9054-39B8EB9ABBB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a:lstStyle/>
                  <a:p>
                    <a:fld id="{472F00FB-BCF8-4540-8E3B-71CFB8054710}" type="CELLRANGE">
                      <a:rPr lang="en-US" baseline="0"/>
                      <a:pPr/>
                      <a:t>[CELLRANGE]</a:t>
                    </a:fld>
                    <a:r>
                      <a:rPr lang="en-US" baseline="0"/>
                      <a:t>
</a:t>
                    </a:r>
                    <a:fld id="{E022367E-0AB4-4EE7-B491-0423982DF66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3.6872560258028003E-3"/>
                </c:manualLayout>
              </c:layout>
              <c:tx>
                <c:rich>
                  <a:bodyPr/>
                  <a:lstStyle/>
                  <a:p>
                    <a:fld id="{8B247A9E-3159-416C-A326-E0800E4C1787}" type="CELLRANGE">
                      <a:rPr lang="en-US" baseline="0"/>
                      <a:pPr/>
                      <a:t>[CELLRANGE]</a:t>
                    </a:fld>
                    <a:r>
                      <a:rPr lang="en-US" baseline="0"/>
                      <a:t>
</a:t>
                    </a:r>
                    <a:fld id="{82895551-04B4-472C-8DC6-6DA157E8DED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0"/>
                  <c:y val="-1.9317225534193593E-3"/>
                </c:manualLayout>
              </c:layout>
              <c:tx>
                <c:rich>
                  <a:bodyPr/>
                  <a:lstStyle/>
                  <a:p>
                    <a:fld id="{1A59D65F-4252-4523-9E28-798D2CD46A36}" type="CELLRANGE">
                      <a:rPr lang="en-US" baseline="0"/>
                      <a:pPr/>
                      <a:t>[CELLRANGE]</a:t>
                    </a:fld>
                    <a:r>
                      <a:rPr lang="en-US" baseline="0"/>
                      <a:t>
</a:t>
                    </a:r>
                    <a:fld id="{A8070BC5-246A-45CE-A17E-49D96BDE5D1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a:lstStyle/>
                  <a:p>
                    <a:fld id="{246D66A4-C69D-48F9-AAAA-1A2D178D7A57}" type="CELLRANGE">
                      <a:rPr lang="en-US" baseline="0"/>
                      <a:pPr/>
                      <a:t>[CELLRANGE]</a:t>
                    </a:fld>
                    <a:r>
                      <a:rPr lang="en-US" baseline="0"/>
                      <a:t>
</a:t>
                    </a:r>
                    <a:fld id="{C9188045-BACC-46BA-B7BF-C4DCB385E58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a:lstStyle/>
                  <a:p>
                    <a:fld id="{F12517A9-26D5-473D-A3DD-7B64B37430D7}" type="CELLRANGE">
                      <a:rPr lang="en-US" baseline="0"/>
                      <a:pPr/>
                      <a:t>[CELLRANGE]</a:t>
                    </a:fld>
                    <a:r>
                      <a:rPr lang="en-US" baseline="0"/>
                      <a:t>
</a:t>
                    </a:r>
                    <a:fld id="{647FE7E3-FF2E-4980-BC8A-B50295E2E4E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a:lstStyle/>
                  <a:p>
                    <a:fld id="{7AC417F3-4BFF-4A7E-B27D-1CE6F119FF4B}" type="CELLRANGE">
                      <a:rPr lang="en-US" baseline="0"/>
                      <a:pPr/>
                      <a:t>[CELLRANGE]</a:t>
                    </a:fld>
                    <a:r>
                      <a:rPr lang="en-US" baseline="0"/>
                      <a:t>
</a:t>
                    </a:r>
                    <a:fld id="{57DB0C38-33DD-4C59-9207-FF65198793F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a:lstStyle/>
                  <a:p>
                    <a:fld id="{FFD6EBDF-78EC-4979-8D04-E69E289F8D7B}" type="CELLRANGE">
                      <a:rPr lang="en-US" baseline="0"/>
                      <a:pPr/>
                      <a:t>[CELLRANGE]</a:t>
                    </a:fld>
                    <a:r>
                      <a:rPr lang="en-US" baseline="0"/>
                      <a:t>
</a:t>
                    </a:r>
                    <a:fld id="{05242486-87B5-4B54-9DD2-27B50B488BE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a:lstStyle/>
                  <a:p>
                    <a:fld id="{CFAB9606-50CC-4B54-80B2-C2898C990DB1}" type="CELLRANGE">
                      <a:rPr lang="en-US" baseline="0"/>
                      <a:pPr/>
                      <a:t>[CELLRANGE]</a:t>
                    </a:fld>
                    <a:r>
                      <a:rPr lang="en-US" baseline="0"/>
                      <a:t>
</a:t>
                    </a:r>
                    <a:fld id="{05269EC6-B06F-4998-84C9-28FE6E53989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a:lstStyle/>
                  <a:p>
                    <a:fld id="{95E4500D-EF26-4600-938C-C25A96741CDD}" type="CELLRANGE">
                      <a:rPr lang="en-US" baseline="0"/>
                      <a:pPr/>
                      <a:t>[CELLRANGE]</a:t>
                    </a:fld>
                    <a:r>
                      <a:rPr lang="en-US" baseline="0"/>
                      <a:t>
</a:t>
                    </a:r>
                    <a:fld id="{4A90B800-E8C4-464F-A7B4-38C130A30E7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7.2413798742446925E-2"/>
                </c:manualLayout>
              </c:layout>
              <c:tx>
                <c:rich>
                  <a:bodyPr/>
                  <a:lstStyle/>
                  <a:p>
                    <a:fld id="{6DBF5599-9EE5-4EBB-9BF1-8ED9569844E6}" type="CELLRANGE">
                      <a:rPr lang="en-US" baseline="0"/>
                      <a:pPr/>
                      <a:t>[CELLRANGE]</a:t>
                    </a:fld>
                    <a:r>
                      <a:rPr lang="en-US" baseline="0"/>
                      <a:t>
</a:t>
                    </a:r>
                    <a:fld id="{43F7A251-6771-4086-8390-3E2CEA0A4FE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0"/>
                  <c:y val="-7.4879355033891787E-2"/>
                </c:manualLayout>
              </c:layout>
              <c:tx>
                <c:rich>
                  <a:bodyPr/>
                  <a:lstStyle/>
                  <a:p>
                    <a:fld id="{7487F886-9234-48CA-BC85-7E8B731392B6}" type="CELLRANGE">
                      <a:rPr lang="en-US" baseline="0"/>
                      <a:pPr/>
                      <a:t>[CELLRANGE]</a:t>
                    </a:fld>
                    <a:r>
                      <a:rPr lang="en-US" baseline="0"/>
                      <a:t>
</a:t>
                    </a:r>
                    <a:fld id="{DB452473-C674-4198-B659-AADA128BDEE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Castilla - La Mancha</c:v>
                </c:pt>
                <c:pt idx="2">
                  <c:v>Aragón</c:v>
                </c:pt>
                <c:pt idx="3">
                  <c:v>Navarra, Comunidad Foral de</c:v>
                </c:pt>
                <c:pt idx="4">
                  <c:v>Ceuta</c:v>
                </c:pt>
                <c:pt idx="5">
                  <c:v>Cantabria</c:v>
                </c:pt>
                <c:pt idx="6">
                  <c:v>Comunitat Valenciana</c:v>
                </c:pt>
                <c:pt idx="7">
                  <c:v>Madrid, Comunidad de</c:v>
                </c:pt>
                <c:pt idx="8">
                  <c:v>Galicia</c:v>
                </c:pt>
                <c:pt idx="9">
                  <c:v>Asturias, Principado de</c:v>
                </c:pt>
                <c:pt idx="10">
                  <c:v>Balears, Illes</c:v>
                </c:pt>
                <c:pt idx="11">
                  <c:v>Melilla</c:v>
                </c:pt>
                <c:pt idx="12">
                  <c:v>Canarias</c:v>
                </c:pt>
                <c:pt idx="13">
                  <c:v>Media Nacional</c:v>
                </c:pt>
                <c:pt idx="14">
                  <c:v>Andalucía</c:v>
                </c:pt>
                <c:pt idx="15">
                  <c:v>Murcia, Región de</c:v>
                </c:pt>
                <c:pt idx="16">
                  <c:v>Extremadura</c:v>
                </c:pt>
                <c:pt idx="17">
                  <c:v>País Vasco</c:v>
                </c:pt>
                <c:pt idx="18">
                  <c:v>Rioja, La</c:v>
                </c:pt>
                <c:pt idx="19">
                  <c:v>Cataluña</c:v>
                </c:pt>
              </c:strCache>
            </c:strRef>
          </c:cat>
          <c:val>
            <c:numRef>
              <c:f>'11ListaEsperaGI'!$P$13:$P$32</c:f>
              <c:numCache>
                <c:formatCode>0.00%</c:formatCode>
                <c:ptCount val="20"/>
                <c:pt idx="0">
                  <c:v>1.5422298829719677E-3</c:v>
                </c:pt>
                <c:pt idx="1">
                  <c:v>6.6528306237749343E-2</c:v>
                </c:pt>
                <c:pt idx="2">
                  <c:v>6.730618021701526E-2</c:v>
                </c:pt>
                <c:pt idx="3">
                  <c:v>7.0722433460076048E-2</c:v>
                </c:pt>
                <c:pt idx="4">
                  <c:v>7.4141048824593131E-2</c:v>
                </c:pt>
                <c:pt idx="5">
                  <c:v>7.8683522231909331E-2</c:v>
                </c:pt>
                <c:pt idx="6">
                  <c:v>8.8242569155295381E-2</c:v>
                </c:pt>
                <c:pt idx="7">
                  <c:v>9.5402141361154061E-2</c:v>
                </c:pt>
                <c:pt idx="8">
                  <c:v>0.10236566704775306</c:v>
                </c:pt>
                <c:pt idx="9">
                  <c:v>0.11617176453077324</c:v>
                </c:pt>
                <c:pt idx="10">
                  <c:v>0.13016921172100701</c:v>
                </c:pt>
                <c:pt idx="11">
                  <c:v>0.16142557651991615</c:v>
                </c:pt>
                <c:pt idx="12">
                  <c:v>0.17748757141797136</c:v>
                </c:pt>
                <c:pt idx="13">
                  <c:v>0.18877686287016296</c:v>
                </c:pt>
                <c:pt idx="14">
                  <c:v>0.20242526529951679</c:v>
                </c:pt>
                <c:pt idx="15">
                  <c:v>0.22709378618294096</c:v>
                </c:pt>
                <c:pt idx="16">
                  <c:v>0.24047006977598237</c:v>
                </c:pt>
                <c:pt idx="17">
                  <c:v>0.24086120545737147</c:v>
                </c:pt>
                <c:pt idx="18">
                  <c:v>0.27832167832167831</c:v>
                </c:pt>
                <c:pt idx="19">
                  <c:v>0.39528942115768462</c:v>
                </c:pt>
              </c:numCache>
            </c:numRef>
          </c:val>
          <c:extLst>
            <c:ext xmlns:c15="http://schemas.microsoft.com/office/drawing/2012/chart" uri="{02D57815-91ED-43cb-92C2-25804820EDAC}">
              <c15:datalabelsRange>
                <c15:f>'11ListaEsperaGI'!$N$13:$N$32</c15:f>
                <c15:dlblRangeCache>
                  <c:ptCount val="20"/>
                  <c:pt idx="0">
                    <c:v>68</c:v>
                  </c:pt>
                  <c:pt idx="1">
                    <c:v>1.731</c:v>
                  </c:pt>
                  <c:pt idx="2">
                    <c:v>856</c:v>
                  </c:pt>
                  <c:pt idx="3">
                    <c:v>465</c:v>
                  </c:pt>
                  <c:pt idx="4">
                    <c:v>41</c:v>
                  </c:pt>
                  <c:pt idx="5">
                    <c:v>361</c:v>
                  </c:pt>
                  <c:pt idx="6">
                    <c:v>4.281</c:v>
                  </c:pt>
                  <c:pt idx="7">
                    <c:v>4.874</c:v>
                  </c:pt>
                  <c:pt idx="8">
                    <c:v>2.328</c:v>
                  </c:pt>
                  <c:pt idx="9">
                    <c:v>1.561</c:v>
                  </c:pt>
                  <c:pt idx="10">
                    <c:v>1.577</c:v>
                  </c:pt>
                  <c:pt idx="11">
                    <c:v>77</c:v>
                  </c:pt>
                  <c:pt idx="12">
                    <c:v>2.392</c:v>
                  </c:pt>
                  <c:pt idx="13">
                    <c:v>98.261</c:v>
                  </c:pt>
                  <c:pt idx="14">
                    <c:v>17.511</c:v>
                  </c:pt>
                  <c:pt idx="15">
                    <c:v>2.942</c:v>
                  </c:pt>
                  <c:pt idx="16">
                    <c:v>3.274</c:v>
                  </c:pt>
                  <c:pt idx="17">
                    <c:v>8.368</c:v>
                  </c:pt>
                  <c:pt idx="18">
                    <c:v>995</c:v>
                  </c:pt>
                  <c:pt idx="19">
                    <c:v>44.559</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1763325936"/>
        <c:axId val="1763322672"/>
      </c:barChart>
      <c:lineChart>
        <c:grouping val="standard"/>
        <c:varyColors val="0"/>
        <c:ser>
          <c:idx val="2"/>
          <c:order val="2"/>
          <c:tx>
            <c:strRef>
              <c:f>'11ListaEsperaGI'!$Q$12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'11ListaEsperaGI'!$L$13:$L$32</c:f>
              <c:strCache>
                <c:ptCount val="20"/>
                <c:pt idx="0">
                  <c:v>Castilla y León</c:v>
                </c:pt>
                <c:pt idx="1">
                  <c:v>Castilla - La Mancha</c:v>
                </c:pt>
                <c:pt idx="2">
                  <c:v>Aragón</c:v>
                </c:pt>
                <c:pt idx="3">
                  <c:v>Navarra, Comunidad Foral de</c:v>
                </c:pt>
                <c:pt idx="4">
                  <c:v>Ceuta</c:v>
                </c:pt>
                <c:pt idx="5">
                  <c:v>Cantabria</c:v>
                </c:pt>
                <c:pt idx="6">
                  <c:v>Comunitat Valenciana</c:v>
                </c:pt>
                <c:pt idx="7">
                  <c:v>Madrid, Comunidad de</c:v>
                </c:pt>
                <c:pt idx="8">
                  <c:v>Galicia</c:v>
                </c:pt>
                <c:pt idx="9">
                  <c:v>Asturias, Principado de</c:v>
                </c:pt>
                <c:pt idx="10">
                  <c:v>Balears, Illes</c:v>
                </c:pt>
                <c:pt idx="11">
                  <c:v>Melilla</c:v>
                </c:pt>
                <c:pt idx="12">
                  <c:v>Canarias</c:v>
                </c:pt>
                <c:pt idx="13">
                  <c:v>Media Nacional</c:v>
                </c:pt>
                <c:pt idx="14">
                  <c:v>Andalucía</c:v>
                </c:pt>
                <c:pt idx="15">
                  <c:v>Murcia, Región de</c:v>
                </c:pt>
                <c:pt idx="16">
                  <c:v>Extremadura</c:v>
                </c:pt>
                <c:pt idx="17">
                  <c:v>País Vasco</c:v>
                </c:pt>
                <c:pt idx="18">
                  <c:v>Rioja, La</c:v>
                </c:pt>
                <c:pt idx="19">
                  <c:v>Cataluña</c:v>
                </c:pt>
              </c:strCache>
            </c:strRef>
          </c:cat>
          <c:val>
            <c:numRef>
              <c:f>'11ListaEsperaGI'!$Q$13:$Q$32</c:f>
              <c:numCache>
                <c:formatCode>0.00%</c:formatCode>
                <c:ptCount val="20"/>
                <c:pt idx="0">
                  <c:v>0.81122313712983707</c:v>
                </c:pt>
                <c:pt idx="1">
                  <c:v>0.81122313712983707</c:v>
                </c:pt>
                <c:pt idx="2">
                  <c:v>0.81122313712983707</c:v>
                </c:pt>
                <c:pt idx="3">
                  <c:v>0.81122313712983707</c:v>
                </c:pt>
                <c:pt idx="4">
                  <c:v>0.81122313712983707</c:v>
                </c:pt>
                <c:pt idx="5">
                  <c:v>0.81122313712983707</c:v>
                </c:pt>
                <c:pt idx="6">
                  <c:v>0.81122313712983707</c:v>
                </c:pt>
                <c:pt idx="7">
                  <c:v>0.81122313712983707</c:v>
                </c:pt>
                <c:pt idx="8">
                  <c:v>0.81122313712983707</c:v>
                </c:pt>
                <c:pt idx="9">
                  <c:v>0.81122313712983707</c:v>
                </c:pt>
                <c:pt idx="10">
                  <c:v>0.81122313712983707</c:v>
                </c:pt>
                <c:pt idx="11">
                  <c:v>0.81122313712983707</c:v>
                </c:pt>
                <c:pt idx="12">
                  <c:v>0.81122313712983707</c:v>
                </c:pt>
                <c:pt idx="13">
                  <c:v>0.81122313712983707</c:v>
                </c:pt>
                <c:pt idx="14">
                  <c:v>0.81122313712983707</c:v>
                </c:pt>
                <c:pt idx="15">
                  <c:v>0.81122313712983707</c:v>
                </c:pt>
                <c:pt idx="16">
                  <c:v>0.81122313712983707</c:v>
                </c:pt>
                <c:pt idx="17">
                  <c:v>0.81122313712983707</c:v>
                </c:pt>
                <c:pt idx="18">
                  <c:v>0.81122313712983707</c:v>
                </c:pt>
                <c:pt idx="19">
                  <c:v>0.81122313712983707</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1763325936"/>
        <c:axId val="1763322672"/>
      </c:lineChart>
      <c:catAx>
        <c:axId val="176332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763322672"/>
        <c:crosses val="autoZero"/>
        <c:auto val="1"/>
        <c:lblAlgn val="ctr"/>
        <c:lblOffset val="100"/>
        <c:noMultiLvlLbl val="0"/>
      </c:catAx>
      <c:valAx>
        <c:axId val="176332267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76332593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0232325915782268"/>
          <c:y val="0.88916427502636941"/>
          <c:w val="0.56405624638538954"/>
          <c:h val="5.399661490911766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1-7314-4816-B3D7-5F2E4F941FE1}"/>
              </c:ext>
            </c:extLst>
          </c:dPt>
          <c:dPt>
            <c:idx val="7"/>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extLst>
              <c:ext xmlns:c16="http://schemas.microsoft.com/office/drawing/2014/chart" uri="{C3380CC4-5D6E-409C-BE32-E72D297353CC}">
                <c16:uniqueId val="{00000003-7314-4816-B3D7-5F2E4F941FE1}"/>
              </c:ext>
            </c:extLst>
          </c:dPt>
          <c:dPt>
            <c:idx val="9"/>
            <c:invertIfNegative val="0"/>
            <c:bubble3D val="0"/>
            <c:extLst>
              <c:ext xmlns:c16="http://schemas.microsoft.com/office/drawing/2014/chart" uri="{C3380CC4-5D6E-409C-BE32-E72D297353CC}">
                <c16:uniqueId val="{00000004-7314-4816-B3D7-5F2E4F941FE1}"/>
              </c:ext>
            </c:extLst>
          </c:dPt>
          <c:dPt>
            <c:idx val="10"/>
            <c:invertIfNegative val="0"/>
            <c:bubble3D val="0"/>
            <c:extLst>
              <c:ext xmlns:c16="http://schemas.microsoft.com/office/drawing/2014/chart" uri="{C3380CC4-5D6E-409C-BE32-E72D297353CC}">
                <c16:uniqueId val="{00000005-7314-4816-B3D7-5F2E4F941FE1}"/>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Andalucía</c:v>
                </c:pt>
                <c:pt idx="1">
                  <c:v>Extremadura</c:v>
                </c:pt>
                <c:pt idx="2">
                  <c:v>Cataluña</c:v>
                </c:pt>
                <c:pt idx="3">
                  <c:v>Murcia, Región de</c:v>
                </c:pt>
                <c:pt idx="4">
                  <c:v>Castilla - La Mancha</c:v>
                </c:pt>
                <c:pt idx="5">
                  <c:v>Balears, Illes</c:v>
                </c:pt>
                <c:pt idx="6">
                  <c:v>Castilla y León</c:v>
                </c:pt>
                <c:pt idx="7">
                  <c:v>TOTAL</c:v>
                </c:pt>
                <c:pt idx="8">
                  <c:v>País Vasco</c:v>
                </c:pt>
                <c:pt idx="9">
                  <c:v>Ceuta y Melilla</c:v>
                </c:pt>
                <c:pt idx="10">
                  <c:v>Rioja, La</c:v>
                </c:pt>
                <c:pt idx="11">
                  <c:v>Comunitat Valenciana</c:v>
                </c:pt>
                <c:pt idx="12">
                  <c:v>Cantabria</c:v>
                </c:pt>
                <c:pt idx="13">
                  <c:v>Asturias, Principado de</c:v>
                </c:pt>
                <c:pt idx="14">
                  <c:v>Aragón</c:v>
                </c:pt>
                <c:pt idx="15">
                  <c:v>Madrid, Comunidad de</c:v>
                </c:pt>
                <c:pt idx="16">
                  <c:v>Canarias</c:v>
                </c:pt>
                <c:pt idx="17">
                  <c:v>Navarra, Comunidad Foral de</c:v>
                </c:pt>
                <c:pt idx="18">
                  <c:v>Galicia</c:v>
                </c:pt>
              </c:strCache>
            </c:strRef>
          </c:cat>
          <c:val>
            <c:numRef>
              <c:f>'24asolcasaad_pobl'!$AR$11:$AR$29</c:f>
              <c:numCache>
                <c:formatCode>0.00</c:formatCode>
                <c:ptCount val="19"/>
                <c:pt idx="0">
                  <c:v>9.7569128858034446</c:v>
                </c:pt>
                <c:pt idx="1">
                  <c:v>8.3310946724238466</c:v>
                </c:pt>
                <c:pt idx="2">
                  <c:v>7.761680001297063</c:v>
                </c:pt>
                <c:pt idx="3">
                  <c:v>7.2410742315705354</c:v>
                </c:pt>
                <c:pt idx="4">
                  <c:v>6.933942020288721</c:v>
                </c:pt>
                <c:pt idx="5">
                  <c:v>6.7190480580355558</c:v>
                </c:pt>
                <c:pt idx="6">
                  <c:v>6.6738086735706066</c:v>
                </c:pt>
                <c:pt idx="7">
                  <c:v>6.5973273674746507</c:v>
                </c:pt>
                <c:pt idx="8">
                  <c:v>6.1997112199541347</c:v>
                </c:pt>
                <c:pt idx="9">
                  <c:v>6.1739881703994151</c:v>
                </c:pt>
                <c:pt idx="10">
                  <c:v>5.6989937914793405</c:v>
                </c:pt>
                <c:pt idx="11">
                  <c:v>5.6199837479256676</c:v>
                </c:pt>
                <c:pt idx="12">
                  <c:v>5.2894073609323993</c:v>
                </c:pt>
                <c:pt idx="13">
                  <c:v>5.2712641227883177</c:v>
                </c:pt>
                <c:pt idx="14">
                  <c:v>5.1030562203703802</c:v>
                </c:pt>
                <c:pt idx="15">
                  <c:v>5.0426368449312093</c:v>
                </c:pt>
                <c:pt idx="16">
                  <c:v>4.7350928923141256</c:v>
                </c:pt>
                <c:pt idx="17">
                  <c:v>4.3236917262556638</c:v>
                </c:pt>
                <c:pt idx="18">
                  <c:v>3.1753612618834022</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1664731648"/>
        <c:axId val="1664728384"/>
      </c:barChart>
      <c:catAx>
        <c:axId val="1664731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664728384"/>
        <c:crosses val="autoZero"/>
        <c:auto val="1"/>
        <c:lblAlgn val="ctr"/>
        <c:lblOffset val="100"/>
        <c:tickLblSkip val="1"/>
        <c:tickMarkSkip val="1"/>
        <c:noMultiLvlLbl val="0"/>
      </c:catAx>
      <c:valAx>
        <c:axId val="166472838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6647316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36CB-4173-AF6F-681B1F338D13}"/>
              </c:ext>
            </c:extLst>
          </c:dPt>
          <c:dPt>
            <c:idx val="7"/>
            <c:invertIfNegative val="0"/>
            <c:bubble3D val="0"/>
            <c:extLst>
              <c:ext xmlns:c16="http://schemas.microsoft.com/office/drawing/2014/chart" uri="{C3380CC4-5D6E-409C-BE32-E72D297353CC}">
                <c16:uniqueId val="{00000002-36CB-4173-AF6F-681B1F338D13}"/>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4-36CB-4173-AF6F-681B1F338D13}"/>
              </c:ext>
            </c:extLst>
          </c:dPt>
          <c:dPt>
            <c:idx val="9"/>
            <c:invertIfNegative val="0"/>
            <c:bubble3D val="0"/>
            <c:extLst>
              <c:ext xmlns:c16="http://schemas.microsoft.com/office/drawing/2014/chart" uri="{C3380CC4-5D6E-409C-BE32-E72D297353CC}">
                <c16:uniqueId val="{00000005-36CB-4173-AF6F-681B1F338D13}"/>
              </c:ext>
            </c:extLst>
          </c:dPt>
          <c:dPt>
            <c:idx val="10"/>
            <c:invertIfNegative val="0"/>
            <c:bubble3D val="0"/>
            <c:extLst>
              <c:ext xmlns:c16="http://schemas.microsoft.com/office/drawing/2014/chart" uri="{C3380CC4-5D6E-409C-BE32-E72D297353CC}">
                <c16:uniqueId val="{00000006-36CB-4173-AF6F-681B1F338D13}"/>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Extremadura</c:v>
                </c:pt>
                <c:pt idx="2">
                  <c:v>Cataluña</c:v>
                </c:pt>
                <c:pt idx="3">
                  <c:v>Castilla y León</c:v>
                </c:pt>
                <c:pt idx="4">
                  <c:v>Castilla - La Mancha</c:v>
                </c:pt>
                <c:pt idx="5">
                  <c:v>Balears, Illes</c:v>
                </c:pt>
                <c:pt idx="6">
                  <c:v>Rioja, La</c:v>
                </c:pt>
                <c:pt idx="7">
                  <c:v>País Vasco</c:v>
                </c:pt>
                <c:pt idx="8">
                  <c:v>TOTAL</c:v>
                </c:pt>
                <c:pt idx="9">
                  <c:v>Madrid, Comunidad de</c:v>
                </c:pt>
                <c:pt idx="10">
                  <c:v>Murcia, Región de</c:v>
                </c:pt>
                <c:pt idx="11">
                  <c:v>Comunitat Valenciana</c:v>
                </c:pt>
                <c:pt idx="12">
                  <c:v>Aragón</c:v>
                </c:pt>
                <c:pt idx="13">
                  <c:v>Ceuta y Melilla</c:v>
                </c:pt>
                <c:pt idx="14">
                  <c:v>Navarra, Comunidad Foral de</c:v>
                </c:pt>
                <c:pt idx="15">
                  <c:v>Cantabria</c:v>
                </c:pt>
                <c:pt idx="16">
                  <c:v>Asturias, Principado de</c:v>
                </c:pt>
                <c:pt idx="17">
                  <c:v>Canarias</c:v>
                </c:pt>
                <c:pt idx="18">
                  <c:v>Galicia</c:v>
                </c:pt>
              </c:strCache>
            </c:strRef>
          </c:cat>
          <c:val>
            <c:numRef>
              <c:f>'24asolcasaad_pobl'!$AX$11:$AX$29</c:f>
              <c:numCache>
                <c:formatCode>0.00</c:formatCode>
                <c:ptCount val="19"/>
                <c:pt idx="0">
                  <c:v>47.086461244055585</c:v>
                </c:pt>
                <c:pt idx="1">
                  <c:v>42.071738954414187</c:v>
                </c:pt>
                <c:pt idx="2">
                  <c:v>41.680933302740961</c:v>
                </c:pt>
                <c:pt idx="3">
                  <c:v>41.642563729992276</c:v>
                </c:pt>
                <c:pt idx="4">
                  <c:v>39.751754810601476</c:v>
                </c:pt>
                <c:pt idx="5">
                  <c:v>38.170008582351564</c:v>
                </c:pt>
                <c:pt idx="6">
                  <c:v>37.247640124655618</c:v>
                </c:pt>
                <c:pt idx="7">
                  <c:v>37.006534552781737</c:v>
                </c:pt>
                <c:pt idx="8">
                  <c:v>36.453000419272868</c:v>
                </c:pt>
                <c:pt idx="9">
                  <c:v>34.547389230677823</c:v>
                </c:pt>
                <c:pt idx="10">
                  <c:v>33.443135503321983</c:v>
                </c:pt>
                <c:pt idx="11">
                  <c:v>32.93190232538791</c:v>
                </c:pt>
                <c:pt idx="12">
                  <c:v>32.169779216895428</c:v>
                </c:pt>
                <c:pt idx="13">
                  <c:v>30.088495575221238</c:v>
                </c:pt>
                <c:pt idx="14">
                  <c:v>29.490332224311683</c:v>
                </c:pt>
                <c:pt idx="15">
                  <c:v>29.160573267037144</c:v>
                </c:pt>
                <c:pt idx="16">
                  <c:v>29.128332707472776</c:v>
                </c:pt>
                <c:pt idx="17">
                  <c:v>25.381093568293014</c:v>
                </c:pt>
                <c:pt idx="18">
                  <c:v>18.088653958561991</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1664736544"/>
        <c:axId val="1664737088"/>
      </c:barChart>
      <c:catAx>
        <c:axId val="1664736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664737088"/>
        <c:crosses val="autoZero"/>
        <c:auto val="1"/>
        <c:lblAlgn val="ctr"/>
        <c:lblOffset val="100"/>
        <c:tickLblSkip val="1"/>
        <c:tickMarkSkip val="1"/>
        <c:noMultiLvlLbl val="0"/>
      </c:catAx>
      <c:valAx>
        <c:axId val="16647370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66473654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Solicitudes. </a:t>
            </a:r>
          </a:p>
          <a:p>
            <a:pPr>
              <a:defRPr sz="1200" b="1"/>
            </a:pPr>
            <a:r>
              <a:rPr lang="en-US" sz="1200" b="1">
                <a:solidFill>
                  <a:srgbClr val="008000"/>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'25solaltabaja'!$AA$11:$AA$34</c:f>
              <c:numCache>
                <c:formatCode>m/d/yyyy</c:formatCode>
                <c:ptCount val="24"/>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numCache>
            </c:numRef>
          </c:cat>
          <c:val>
            <c:numRef>
              <c:f>'25solaltabaja'!$AB$11:$AB$34</c:f>
              <c:numCache>
                <c:formatCode>0</c:formatCode>
                <c:ptCount val="24"/>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2"/>
              </a:solidFill>
              <a:round/>
            </a:ln>
            <a:effectLst/>
          </c:spPr>
          <c:marker>
            <c:symbol val="none"/>
          </c:marker>
          <c:cat>
            <c:numRef>
              <c:f>'25solaltabaja'!$AA$11:$AA$34</c:f>
              <c:numCache>
                <c:formatCode>m/d/yyyy</c:formatCode>
                <c:ptCount val="24"/>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numCache>
            </c:numRef>
          </c:cat>
          <c:val>
            <c:numRef>
              <c:f>'25solaltabaja'!$AC$11:$AC$34</c:f>
              <c:numCache>
                <c:formatCode>0</c:formatCode>
                <c:ptCount val="24"/>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1664732736"/>
        <c:axId val="1664738720"/>
      </c:lineChart>
      <c:catAx>
        <c:axId val="166473273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1664738720"/>
        <c:crosses val="autoZero"/>
        <c:auto val="0"/>
        <c:lblAlgn val="ctr"/>
        <c:lblOffset val="100"/>
        <c:noMultiLvlLbl val="1"/>
      </c:catAx>
      <c:valAx>
        <c:axId val="1664738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1664732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5479</c:v>
                </c:pt>
                <c:pt idx="1">
                  <c:v>118372</c:v>
                </c:pt>
                <c:pt idx="2">
                  <c:v>63885</c:v>
                </c:pt>
                <c:pt idx="3">
                  <c:v>87091</c:v>
                </c:pt>
                <c:pt idx="4">
                  <c:v>94181</c:v>
                </c:pt>
                <c:pt idx="5">
                  <c:v>148625</c:v>
                </c:pt>
                <c:pt idx="6">
                  <c:v>436382</c:v>
                </c:pt>
                <c:pt idx="7">
                  <c:v>1044190</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1664739264"/>
        <c:axId val="1664739808"/>
        <c:axId val="0"/>
      </c:bar3DChart>
      <c:catAx>
        <c:axId val="166473926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664739808"/>
        <c:crosses val="autoZero"/>
        <c:auto val="1"/>
        <c:lblAlgn val="ctr"/>
        <c:lblOffset val="100"/>
        <c:tickLblSkip val="1"/>
        <c:tickMarkSkip val="1"/>
        <c:noMultiLvlLbl val="0"/>
      </c:catAx>
      <c:valAx>
        <c:axId val="166473980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75" b="0" i="0" u="none" strike="noStrike" baseline="0">
                <a:solidFill>
                  <a:srgbClr val="008000"/>
                </a:solidFill>
                <a:latin typeface="Verdana"/>
                <a:ea typeface="Verdana"/>
                <a:cs typeface="Verdana"/>
              </a:defRPr>
            </a:pPr>
            <a:endParaRPr lang="es-ES"/>
          </a:p>
        </c:txPr>
        <c:crossAx val="166473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4.jpeg"/><Relationship Id="rId4"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9.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1.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jpeg"/><Relationship Id="rId1" Type="http://schemas.openxmlformats.org/officeDocument/2006/relationships/image" Target="../media/image1.png"/><Relationship Id="rId4" Type="http://schemas.openxmlformats.org/officeDocument/2006/relationships/image" Target="../media/image4.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jpeg"/><Relationship Id="rId1" Type="http://schemas.openxmlformats.org/officeDocument/2006/relationships/image" Target="../media/image1.png"/><Relationship Id="rId4" Type="http://schemas.openxmlformats.org/officeDocument/2006/relationships/image" Target="../media/image4.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9.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image" Target="../media/image12.jpeg"/></Relationships>
</file>

<file path=xl/drawings/_rels/drawing33.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12.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image" Target="../media/image12.jpeg"/></Relationships>
</file>

<file path=xl/drawings/_rels/drawing52.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5.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5.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5.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0.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0.xml"/></Relationships>
</file>

<file path=xl/drawings/_rels/drawing9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1.xml"/></Relationships>
</file>

<file path=xl/drawings/_rels/drawing9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2.xml"/></Relationships>
</file>

<file path=xl/drawings/_rels/drawing9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3.xml"/></Relationships>
</file>

<file path=xl/drawings/_rels/drawing98.xml.rels><?xml version="1.0" encoding="UTF-8" standalone="yes"?>
<Relationships xmlns="http://schemas.openxmlformats.org/package/2006/relationships"><Relationship Id="rId1"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editAs="oneCell">
    <xdr:from>
      <xdr:col>15</xdr:col>
      <xdr:colOff>438150</xdr:colOff>
      <xdr:row>1</xdr:row>
      <xdr:rowOff>9525</xdr:rowOff>
    </xdr:from>
    <xdr:to>
      <xdr:col>19</xdr:col>
      <xdr:colOff>495300</xdr:colOff>
      <xdr:row>1</xdr:row>
      <xdr:rowOff>542925</xdr:rowOff>
    </xdr:to>
    <xdr:pic>
      <xdr:nvPicPr>
        <xdr:cNvPr id="2095" name="Picture 3" descr="Sistema para la Autonomía y Atención a la Dependencia (SAAD)">
          <a:extLst>
            <a:ext uri="{FF2B5EF4-FFF2-40B4-BE49-F238E27FC236}">
              <a16:creationId xmlns:a16="http://schemas.microsoft.com/office/drawing/2014/main" id="{00000000-0008-0000-0E00-00002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9950" y="19050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47626</xdr:rowOff>
    </xdr:from>
    <xdr:to>
      <xdr:col>6</xdr:col>
      <xdr:colOff>285750</xdr:colOff>
      <xdr:row>1</xdr:row>
      <xdr:rowOff>487163</xdr:rowOff>
    </xdr:to>
    <xdr:pic>
      <xdr:nvPicPr>
        <xdr:cNvPr id="5" name="Imagen 4" descr="http://imserso/IntraPresent/groups/imagenes/documents/imagen/pag08.jpg">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47626"/>
          <a:ext cx="2781300" cy="620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47626</xdr:rowOff>
    </xdr:from>
    <xdr:to>
      <xdr:col>7</xdr:col>
      <xdr:colOff>314325</xdr:colOff>
      <xdr:row>1</xdr:row>
      <xdr:rowOff>590551</xdr:rowOff>
    </xdr:to>
    <xdr:pic>
      <xdr:nvPicPr>
        <xdr:cNvPr id="4" name="Imagen 1">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47626"/>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47626</xdr:rowOff>
    </xdr:from>
    <xdr:to>
      <xdr:col>7</xdr:col>
      <xdr:colOff>333375</xdr:colOff>
      <xdr:row>1</xdr:row>
      <xdr:rowOff>590551</xdr:rowOff>
    </xdr:to>
    <xdr:pic>
      <xdr:nvPicPr>
        <xdr:cNvPr id="6" name="Imagen 5" descr="http://imserso/IntraPresent/groups/imagenes/documents/imagen/pag08.jpg">
          <a:extLst>
            <a:ext uri="{FF2B5EF4-FFF2-40B4-BE49-F238E27FC236}">
              <a16:creationId xmlns:a16="http://schemas.microsoft.com/office/drawing/2014/main" id="{00000000-0008-0000-0E00-000006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47626"/>
          <a:ext cx="3305175" cy="72390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95250</xdr:colOff>
      <xdr:row>1</xdr:row>
      <xdr:rowOff>561975</xdr:rowOff>
    </xdr:to>
    <xdr:pic>
      <xdr:nvPicPr>
        <xdr:cNvPr id="5" name="Imagen 4" descr="http://imserso/IntraPresent/groups/imagenes/documents/imagen/pag08.jpg">
          <a:extLst>
            <a:ext uri="{FF2B5EF4-FFF2-40B4-BE49-F238E27FC236}">
              <a16:creationId xmlns:a16="http://schemas.microsoft.com/office/drawing/2014/main" id="{00000000-0008-0000-18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75247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1</xdr:row>
      <xdr:rowOff>0</xdr:rowOff>
    </xdr:from>
    <xdr:to>
      <xdr:col>4</xdr:col>
      <xdr:colOff>225963</xdr:colOff>
      <xdr:row>2</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19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575" y="1905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438150</xdr:colOff>
      <xdr:row>2</xdr:row>
      <xdr:rowOff>533400</xdr:rowOff>
    </xdr:to>
    <xdr:pic>
      <xdr:nvPicPr>
        <xdr:cNvPr id="6" name="Imagen 1">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575" y="19050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4</xdr:col>
      <xdr:colOff>457200</xdr:colOff>
      <xdr:row>2</xdr:row>
      <xdr:rowOff>533400</xdr:rowOff>
    </xdr:to>
    <xdr:pic>
      <xdr:nvPicPr>
        <xdr:cNvPr id="7" name="Imagen 6" descr="http://imserso/IntraPresent/groups/imagenes/documents/imagen/pag08.jpg">
          <a:extLst>
            <a:ext uri="{FF2B5EF4-FFF2-40B4-BE49-F238E27FC236}">
              <a16:creationId xmlns:a16="http://schemas.microsoft.com/office/drawing/2014/main" id="{00000000-0008-0000-1900-000007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8575" y="190500"/>
          <a:ext cx="3305175" cy="7239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4</xdr:col>
      <xdr:colOff>95250</xdr:colOff>
      <xdr:row>1</xdr:row>
      <xdr:rowOff>514351</xdr:rowOff>
    </xdr:to>
    <xdr:pic>
      <xdr:nvPicPr>
        <xdr:cNvPr id="6" name="Imagen 5" descr="http://imserso/IntraPresent/groups/imagenes/documents/imagen/pag08.jpg">
          <a:extLst>
            <a:ext uri="{FF2B5EF4-FFF2-40B4-BE49-F238E27FC236}">
              <a16:creationId xmlns:a16="http://schemas.microsoft.com/office/drawing/2014/main" id="{00000000-0008-0000-1A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
          <a:ext cx="2838450" cy="70485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0</xdr:row>
      <xdr:rowOff>9526</xdr:rowOff>
    </xdr:from>
    <xdr:to>
      <xdr:col>4</xdr:col>
      <xdr:colOff>133350</xdr:colOff>
      <xdr:row>1</xdr:row>
      <xdr:rowOff>523876</xdr:rowOff>
    </xdr:to>
    <xdr:pic>
      <xdr:nvPicPr>
        <xdr:cNvPr id="5" name="Imagen 4" descr="http://imserso/IntraPresent/groups/imagenes/documents/imagen/pag08.jpg">
          <a:extLst>
            <a:ext uri="{FF2B5EF4-FFF2-40B4-BE49-F238E27FC236}">
              <a16:creationId xmlns:a16="http://schemas.microsoft.com/office/drawing/2014/main" id="{00000000-0008-0000-1B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9526"/>
          <a:ext cx="2800350" cy="70485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847725</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1C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38100</xdr:colOff>
      <xdr:row>0</xdr:row>
      <xdr:rowOff>19050</xdr:rowOff>
    </xdr:from>
    <xdr:to>
      <xdr:col>4</xdr:col>
      <xdr:colOff>19050</xdr:colOff>
      <xdr:row>1</xdr:row>
      <xdr:rowOff>485775</xdr:rowOff>
    </xdr:to>
    <xdr:pic>
      <xdr:nvPicPr>
        <xdr:cNvPr id="9" name="Imagen 8" descr="http://imserso/IntraPresent/groups/imagenes/documents/imagen/pag08.jpg">
          <a:extLst>
            <a:ext uri="{FF2B5EF4-FFF2-40B4-BE49-F238E27FC236}">
              <a16:creationId xmlns:a16="http://schemas.microsoft.com/office/drawing/2014/main" id="{00000000-0008-0000-1E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8100" y="19050"/>
          <a:ext cx="2800350" cy="65722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3</xdr:col>
      <xdr:colOff>495300</xdr:colOff>
      <xdr:row>2</xdr:row>
      <xdr:rowOff>333375</xdr:rowOff>
    </xdr:to>
    <xdr:pic>
      <xdr:nvPicPr>
        <xdr:cNvPr id="2" name="Imagen 1" descr="http://imserso/IntraPresent/groups/imagenes/documents/imagen/pag08.jpg">
          <a:extLst>
            <a:ext uri="{FF2B5EF4-FFF2-40B4-BE49-F238E27FC236}">
              <a16:creationId xmlns:a16="http://schemas.microsoft.com/office/drawing/2014/main" id="{00000000-0008-0000-1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47625"/>
          <a:ext cx="2800350" cy="657225"/>
        </a:xfrm>
        <a:prstGeom prst="rect">
          <a:avLst/>
        </a:prstGeom>
        <a:noFill/>
        <a:ln>
          <a:noFill/>
        </a:ln>
      </xdr:spPr>
    </xdr:pic>
    <xdr:clientData/>
  </xdr:twoCellAnchor>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95250</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20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7</xdr:col>
      <xdr:colOff>406938</xdr:colOff>
      <xdr:row>1</xdr:row>
      <xdr:rowOff>514350</xdr:rowOff>
    </xdr:to>
    <xdr:pic>
      <xdr:nvPicPr>
        <xdr:cNvPr id="5" name="Imagen 4" descr="http://imserso/IntraPresent/groups/imagenes/documents/imagen/pag08.jpg">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8</xdr:col>
      <xdr:colOff>142875</xdr:colOff>
      <xdr:row>1</xdr:row>
      <xdr:rowOff>552450</xdr:rowOff>
    </xdr:to>
    <xdr:pic>
      <xdr:nvPicPr>
        <xdr:cNvPr id="6" name="Imagen 1">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8</xdr:col>
      <xdr:colOff>161925</xdr:colOff>
      <xdr:row>1</xdr:row>
      <xdr:rowOff>552450</xdr:rowOff>
    </xdr:to>
    <xdr:pic>
      <xdr:nvPicPr>
        <xdr:cNvPr id="7" name="Imagen 6" descr="http://imserso/IntraPresent/groups/imagenes/documents/imagen/pag08.jpg">
          <a:extLst>
            <a:ext uri="{FF2B5EF4-FFF2-40B4-BE49-F238E27FC236}">
              <a16:creationId xmlns:a16="http://schemas.microsoft.com/office/drawing/2014/main" id="{00000000-0008-0000-0F00-000007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305175" cy="723900"/>
        </a:xfrm>
        <a:prstGeom prst="rect">
          <a:avLst/>
        </a:prstGeom>
        <a:noFill/>
        <a:ln>
          <a:noFill/>
        </a:ln>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7</xdr:col>
      <xdr:colOff>406938</xdr:colOff>
      <xdr:row>1</xdr:row>
      <xdr:rowOff>514350</xdr:rowOff>
    </xdr:to>
    <xdr:pic>
      <xdr:nvPicPr>
        <xdr:cNvPr id="11" name="Imagen 10" descr="http://imserso/IntraPresent/groups/imagenes/documents/imagen/pag08.jpg">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8</xdr:col>
      <xdr:colOff>142875</xdr:colOff>
      <xdr:row>1</xdr:row>
      <xdr:rowOff>552450</xdr:rowOff>
    </xdr:to>
    <xdr:pic>
      <xdr:nvPicPr>
        <xdr:cNvPr id="12" name="Imagen 1">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8</xdr:col>
      <xdr:colOff>161925</xdr:colOff>
      <xdr:row>1</xdr:row>
      <xdr:rowOff>552450</xdr:rowOff>
    </xdr:to>
    <xdr:pic>
      <xdr:nvPicPr>
        <xdr:cNvPr id="13" name="Imagen 12" descr="http://imserso/IntraPresent/groups/imagenes/documents/imagen/pag08.jpg">
          <a:extLst>
            <a:ext uri="{FF2B5EF4-FFF2-40B4-BE49-F238E27FC236}">
              <a16:creationId xmlns:a16="http://schemas.microsoft.com/office/drawing/2014/main" id="{00000000-0008-0000-0F00-00000D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305175" cy="72390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533400</xdr:rowOff>
    </xdr:to>
    <xdr:pic>
      <xdr:nvPicPr>
        <xdr:cNvPr id="5" name="Imagen 4" descr="http://imserso/IntraPresent/groups/imagenes/documents/imagen/pag08.jpg">
          <a:extLst>
            <a:ext uri="{FF2B5EF4-FFF2-40B4-BE49-F238E27FC236}">
              <a16:creationId xmlns:a16="http://schemas.microsoft.com/office/drawing/2014/main" id="{00000000-0008-0000-2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2800350" cy="65722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22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23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0</xdr:rowOff>
    </xdr:from>
    <xdr:to>
      <xdr:col>4</xdr:col>
      <xdr:colOff>9525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24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0"/>
          <a:ext cx="2800350" cy="65722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6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7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8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9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847725</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A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7</xdr:col>
      <xdr:colOff>406938</xdr:colOff>
      <xdr:row>1</xdr:row>
      <xdr:rowOff>514350</xdr:rowOff>
    </xdr:to>
    <xdr:pic>
      <xdr:nvPicPr>
        <xdr:cNvPr id="5" name="Imagen 4" descr="http://imserso/IntraPresent/groups/imagenes/documents/imagen/pag08.jpg">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8</xdr:col>
      <xdr:colOff>142875</xdr:colOff>
      <xdr:row>1</xdr:row>
      <xdr:rowOff>552450</xdr:rowOff>
    </xdr:to>
    <xdr:pic>
      <xdr:nvPicPr>
        <xdr:cNvPr id="6" name="Imagen 1">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8</xdr:col>
      <xdr:colOff>161925</xdr:colOff>
      <xdr:row>1</xdr:row>
      <xdr:rowOff>552450</xdr:rowOff>
    </xdr:to>
    <xdr:pic>
      <xdr:nvPicPr>
        <xdr:cNvPr id="7" name="Imagen 6" descr="http://imserso/IntraPresent/groups/imagenes/documents/imagen/pag08.jpg">
          <a:extLst>
            <a:ext uri="{FF2B5EF4-FFF2-40B4-BE49-F238E27FC236}">
              <a16:creationId xmlns:a16="http://schemas.microsoft.com/office/drawing/2014/main" id="{00000000-0008-0000-1000-000007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305175" cy="723900"/>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4</xdr:col>
      <xdr:colOff>57150</xdr:colOff>
      <xdr:row>1</xdr:row>
      <xdr:rowOff>466725</xdr:rowOff>
    </xdr:to>
    <xdr:pic>
      <xdr:nvPicPr>
        <xdr:cNvPr id="9" name="Imagen 8" descr="http://imserso/IntraPresent/groups/imagenes/documents/imagen/pag08.jpg">
          <a:extLst>
            <a:ext uri="{FF2B5EF4-FFF2-40B4-BE49-F238E27FC236}">
              <a16:creationId xmlns:a16="http://schemas.microsoft.com/office/drawing/2014/main" id="{00000000-0008-0000-2C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381972</xdr:colOff>
      <xdr:row>2</xdr:row>
      <xdr:rowOff>289638</xdr:rowOff>
    </xdr:to>
    <xdr:pic>
      <xdr:nvPicPr>
        <xdr:cNvPr id="2" name="Imagen 1" descr="http://imserso/IntraPresent/groups/imagenes/documents/imagen/pag08.jpg">
          <a:extLst>
            <a:ext uri="{FF2B5EF4-FFF2-40B4-BE49-F238E27FC236}">
              <a16:creationId xmlns:a16="http://schemas.microsoft.com/office/drawing/2014/main" id="{00000000-0008-0000-2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01322" cy="661113"/>
        </a:xfrm>
        <a:prstGeom prst="rect">
          <a:avLst/>
        </a:prstGeom>
        <a:noFill/>
        <a:ln>
          <a:noFill/>
        </a:ln>
      </xdr:spPr>
    </xdr:pic>
    <xdr:clientData/>
  </xdr:twoCellAnchor>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8</xdr:col>
      <xdr:colOff>123825</xdr:colOff>
      <xdr:row>2</xdr:row>
      <xdr:rowOff>476250</xdr:rowOff>
    </xdr:to>
    <xdr:pic>
      <xdr:nvPicPr>
        <xdr:cNvPr id="8" name="Imagen 7" descr="http://imserso/IntraPresent/groups/imagenes/documents/imagen/pag08.jpg">
          <a:extLst>
            <a:ext uri="{FF2B5EF4-FFF2-40B4-BE49-F238E27FC236}">
              <a16:creationId xmlns:a16="http://schemas.microsoft.com/office/drawing/2014/main" id="{00000000-0008-0000-2E00-000008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0</xdr:colOff>
      <xdr:row>2</xdr:row>
      <xdr:rowOff>476250</xdr:rowOff>
    </xdr:to>
    <xdr:pic>
      <xdr:nvPicPr>
        <xdr:cNvPr id="8" name="Imagen 7" descr="http://imserso/IntraPresent/groups/imagenes/documents/imagen/pag08.jpg">
          <a:extLst>
            <a:ext uri="{FF2B5EF4-FFF2-40B4-BE49-F238E27FC236}">
              <a16:creationId xmlns:a16="http://schemas.microsoft.com/office/drawing/2014/main" id="{00000000-0008-0000-2F00-000008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0</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30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2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3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4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628090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6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7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8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4.xml><?xml version="1.0" encoding="utf-8"?>
<xdr:wsDr xmlns:xdr="http://schemas.openxmlformats.org/drawingml/2006/spreadsheetDrawing" xmlns:a="http://schemas.openxmlformats.org/drawingml/2006/main">
  <xdr:twoCellAnchor>
    <xdr:from>
      <xdr:col>11</xdr:col>
      <xdr:colOff>19050</xdr:colOff>
      <xdr:row>7</xdr:row>
      <xdr:rowOff>47625</xdr:rowOff>
    </xdr:from>
    <xdr:to>
      <xdr:col>17</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0</xdr:rowOff>
    </xdr:from>
    <xdr:to>
      <xdr:col>3</xdr:col>
      <xdr:colOff>104775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9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0"/>
          <a:ext cx="2800350" cy="657225"/>
        </a:xfrm>
        <a:prstGeom prst="rect">
          <a:avLst/>
        </a:prstGeom>
        <a:noFill/>
        <a:ln>
          <a:noFill/>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A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B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C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D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847725</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E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76200</xdr:colOff>
      <xdr:row>0</xdr:row>
      <xdr:rowOff>0</xdr:rowOff>
    </xdr:from>
    <xdr:to>
      <xdr:col>4</xdr:col>
      <xdr:colOff>54040</xdr:colOff>
      <xdr:row>1</xdr:row>
      <xdr:rowOff>468345</xdr:rowOff>
    </xdr:to>
    <xdr:pic>
      <xdr:nvPicPr>
        <xdr:cNvPr id="9" name="Imagen 8" descr="http://imserso/IntraPresent/groups/imagenes/documents/imagen/pag08.jpg">
          <a:extLst>
            <a:ext uri="{FF2B5EF4-FFF2-40B4-BE49-F238E27FC236}">
              <a16:creationId xmlns:a16="http://schemas.microsoft.com/office/drawing/2014/main" id="{00000000-0008-0000-3F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0"/>
          <a:ext cx="2801322" cy="661113"/>
        </a:xfrm>
        <a:prstGeom prst="rect">
          <a:avLst/>
        </a:prstGeom>
        <a:noFill/>
        <a:ln>
          <a:noFill/>
        </a:ln>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343872</xdr:colOff>
      <xdr:row>2</xdr:row>
      <xdr:rowOff>289638</xdr:rowOff>
    </xdr:to>
    <xdr:pic>
      <xdr:nvPicPr>
        <xdr:cNvPr id="2" name="Imagen 1" descr="http://imserso/IntraPresent/groups/imagenes/documents/imagen/pag08.jpg">
          <a:extLst>
            <a:ext uri="{FF2B5EF4-FFF2-40B4-BE49-F238E27FC236}">
              <a16:creationId xmlns:a16="http://schemas.microsoft.com/office/drawing/2014/main" id="{00000000-0008-0000-4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01322" cy="661113"/>
        </a:xfrm>
        <a:prstGeom prst="rect">
          <a:avLst/>
        </a:prstGeom>
        <a:noFill/>
        <a:ln>
          <a:noFill/>
        </a:ln>
      </xdr:spPr>
    </xdr:pic>
    <xdr:clientData/>
  </xdr:twoCellAnchor>
  <xdr:twoCellAnchor>
    <xdr:from>
      <xdr:col>1</xdr:col>
      <xdr:colOff>1619250</xdr:colOff>
      <xdr:row>34</xdr:row>
      <xdr:rowOff>6350</xdr:rowOff>
    </xdr:from>
    <xdr:to>
      <xdr:col>9</xdr:col>
      <xdr:colOff>571500</xdr:colOff>
      <xdr:row>48</xdr:row>
      <xdr:rowOff>184150</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8</xdr:col>
      <xdr:colOff>123825</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41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0</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42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4" name="Imagen 3" descr="http://imserso/IntraPresent/groups/imagenes/documents/imagen/pag08.jpg">
          <a:extLst>
            <a:ext uri="{FF2B5EF4-FFF2-40B4-BE49-F238E27FC236}">
              <a16:creationId xmlns:a16="http://schemas.microsoft.com/office/drawing/2014/main" id="{00000000-0008-0000-49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C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4D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4E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4F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5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8.xml><?xml version="1.0" encoding="utf-8"?>
<xdr:wsDr xmlns:xdr="http://schemas.openxmlformats.org/drawingml/2006/spreadsheetDrawing" xmlns:a="http://schemas.openxmlformats.org/drawingml/2006/main">
  <xdr:twoCellAnchor>
    <xdr:from>
      <xdr:col>1</xdr:col>
      <xdr:colOff>38100</xdr:colOff>
      <xdr:row>6</xdr:row>
      <xdr:rowOff>9524</xdr:rowOff>
    </xdr:from>
    <xdr:to>
      <xdr:col>6</xdr:col>
      <xdr:colOff>9525</xdr:colOff>
      <xdr:row>20</xdr:row>
      <xdr:rowOff>171449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762000</xdr:colOff>
      <xdr:row>20</xdr:row>
      <xdr:rowOff>114301</xdr:rowOff>
    </xdr:from>
    <xdr:to>
      <xdr:col>4</xdr:col>
      <xdr:colOff>676275</xdr:colOff>
      <xdr:row>34</xdr:row>
      <xdr:rowOff>57151</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57150</xdr:colOff>
      <xdr:row>0</xdr:row>
      <xdr:rowOff>0</xdr:rowOff>
    </xdr:from>
    <xdr:to>
      <xdr:col>3</xdr:col>
      <xdr:colOff>692688</xdr:colOff>
      <xdr:row>1</xdr:row>
      <xdr:rowOff>504825</xdr:rowOff>
    </xdr:to>
    <xdr:pic>
      <xdr:nvPicPr>
        <xdr:cNvPr id="6" name="Imagen 5" descr="http://imserso/IntraPresent/groups/imagenes/documents/imagen/pag08.jpg">
          <a:extLst>
            <a:ext uri="{FF2B5EF4-FFF2-40B4-BE49-F238E27FC236}">
              <a16:creationId xmlns:a16="http://schemas.microsoft.com/office/drawing/2014/main" id="{00000000-0008-0000-51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4</xdr:col>
      <xdr:colOff>626013</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5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rgbClr val="006600"/>
              </a:solidFill>
            </a:rPr>
            <a:t>TOTAL</a:t>
          </a:r>
        </a:p>
        <a:p xmlns:a="http://schemas.openxmlformats.org/drawingml/2006/main">
          <a:r>
            <a:rPr lang="es-ES" sz="900">
              <a:solidFill>
                <a:srgbClr val="006600"/>
              </a:solidFill>
            </a:rPr>
            <a:t>Hombre:</a:t>
          </a:r>
        </a:p>
        <a:p xmlns:a="http://schemas.openxmlformats.org/drawingml/2006/main">
          <a:r>
            <a:rPr lang="es-ES" sz="900">
              <a:solidFill>
                <a:srgbClr val="006600"/>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26,4%</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73,6%</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245013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5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245013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5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57150</xdr:colOff>
      <xdr:row>35</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20</xdr:row>
      <xdr:rowOff>57150</xdr:rowOff>
    </xdr:from>
    <xdr:to>
      <xdr:col>12</xdr:col>
      <xdr:colOff>95250</xdr:colOff>
      <xdr:row>38</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20</xdr:row>
      <xdr:rowOff>19050</xdr:rowOff>
    </xdr:from>
    <xdr:to>
      <xdr:col>18</xdr:col>
      <xdr:colOff>171450</xdr:colOff>
      <xdr:row>35</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85725</xdr:colOff>
      <xdr:row>0</xdr:row>
      <xdr:rowOff>28575</xdr:rowOff>
    </xdr:from>
    <xdr:to>
      <xdr:col>5</xdr:col>
      <xdr:colOff>311688</xdr:colOff>
      <xdr:row>2</xdr:row>
      <xdr:rowOff>361950</xdr:rowOff>
    </xdr:to>
    <xdr:pic>
      <xdr:nvPicPr>
        <xdr:cNvPr id="6" name="Imagen 5" descr="http://imserso/IntraPresent/groups/imagenes/documents/imagen/pag08.jpg">
          <a:extLst>
            <a:ext uri="{FF2B5EF4-FFF2-40B4-BE49-F238E27FC236}">
              <a16:creationId xmlns:a16="http://schemas.microsoft.com/office/drawing/2014/main" id="{00000000-0008-0000-55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725" y="28575"/>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198343</xdr:colOff>
      <xdr:row>15</xdr:row>
      <xdr:rowOff>118780</xdr:rowOff>
    </xdr:from>
    <xdr:to>
      <xdr:col>22</xdr:col>
      <xdr:colOff>336176</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85725</xdr:colOff>
      <xdr:row>0</xdr:row>
      <xdr:rowOff>28575</xdr:rowOff>
    </xdr:from>
    <xdr:to>
      <xdr:col>5</xdr:col>
      <xdr:colOff>324575</xdr:colOff>
      <xdr:row>2</xdr:row>
      <xdr:rowOff>366993</xdr:rowOff>
    </xdr:to>
    <xdr:pic>
      <xdr:nvPicPr>
        <xdr:cNvPr id="6" name="Imagen 5" descr="http://imserso/IntraPresent/groups/imagenes/documents/imagen/pag08.jpg">
          <a:extLst>
            <a:ext uri="{FF2B5EF4-FFF2-40B4-BE49-F238E27FC236}">
              <a16:creationId xmlns:a16="http://schemas.microsoft.com/office/drawing/2014/main" id="{00000000-0008-0000-59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725" y="28575"/>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C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D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E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F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xdr:from>
      <xdr:col>10</xdr:col>
      <xdr:colOff>57150</xdr:colOff>
      <xdr:row>8</xdr:row>
      <xdr:rowOff>133350</xdr:rowOff>
    </xdr:from>
    <xdr:to>
      <xdr:col>16</xdr:col>
      <xdr:colOff>257175</xdr:colOff>
      <xdr:row>33</xdr:row>
      <xdr:rowOff>95250</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3</xdr:col>
      <xdr:colOff>133350</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61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890465</xdr:colOff>
      <xdr:row>1</xdr:row>
      <xdr:rowOff>542925</xdr:rowOff>
    </xdr:to>
    <xdr:pic>
      <xdr:nvPicPr>
        <xdr:cNvPr id="2" name="Imagen 1" descr="http://imserso/IntraPresent/groups/imagenes/documents/imagen/pag08.jpg">
          <a:extLst>
            <a:ext uri="{FF2B5EF4-FFF2-40B4-BE49-F238E27FC236}">
              <a16:creationId xmlns:a16="http://schemas.microsoft.com/office/drawing/2014/main" id="{00000000-0008-0000-6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4990" cy="657225"/>
        </a:xfrm>
        <a:prstGeom prst="rect">
          <a:avLst/>
        </a:prstGeom>
        <a:noFill/>
        <a:ln>
          <a:noFill/>
        </a:ln>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2</xdr:col>
      <xdr:colOff>978438</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2</xdr:col>
      <xdr:colOff>978438</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159288</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90.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6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2.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298450</xdr:colOff>
      <xdr:row>42</xdr:row>
      <xdr:rowOff>66675</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7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4.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c:userShapes xmlns:c="http://schemas.openxmlformats.org/drawingml/2006/chart">
  <cdr:relSizeAnchor xmlns:cdr="http://schemas.openxmlformats.org/drawingml/2006/chartDrawing">
    <cdr:from>
      <cdr:x>0</cdr:x>
      <cdr:y>0.9486</cdr:y>
    </cdr:from>
    <cdr:to>
      <cdr:x>0.98087</cdr:x>
      <cdr:y>1</cdr:y>
    </cdr:to>
    <cdr:sp macro="" textlink="">
      <cdr:nvSpPr>
        <cdr:cNvPr id="2" name="CuadroTexto 1"/>
        <cdr:cNvSpPr txBox="1"/>
      </cdr:nvSpPr>
      <cdr:spPr>
        <a:xfrm xmlns:a="http://schemas.openxmlformats.org/drawingml/2006/main">
          <a:off x="0" y="5800725"/>
          <a:ext cx="8953504" cy="314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6.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327025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9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553422</xdr:colOff>
      <xdr:row>2</xdr:row>
      <xdr:rowOff>308688</xdr:rowOff>
    </xdr:to>
    <xdr:pic>
      <xdr:nvPicPr>
        <xdr:cNvPr id="3" name="Imagen 2" descr="http://imserso/IntraPresent/groups/imagenes/documents/imagen/pag08.jpg">
          <a:extLst>
            <a:ext uri="{FF2B5EF4-FFF2-40B4-BE49-F238E27FC236}">
              <a16:creationId xmlns:a16="http://schemas.microsoft.com/office/drawing/2014/main" id="{00000000-0008-0000-6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01322" cy="66111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9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2">
    <tabColor theme="0"/>
    <pageSetUpPr fitToPage="1"/>
  </sheetPr>
  <dimension ref="A1:U12"/>
  <sheetViews>
    <sheetView showGridLines="0" tabSelected="1" zoomScaleNormal="100" workbookViewId="0"/>
  </sheetViews>
  <sheetFormatPr baseColWidth="10" defaultColWidth="11.42578125" defaultRowHeight="15" x14ac:dyDescent="0.2"/>
  <cols>
    <col min="1" max="1" width="0.5703125" style="1" customWidth="1"/>
    <col min="2" max="2" width="15.28515625" style="1" customWidth="1"/>
    <col min="3" max="3" width="0.85546875" style="1" customWidth="1"/>
    <col min="4" max="4" width="13.42578125" style="1" customWidth="1"/>
    <col min="5" max="5" width="0.85546875" style="1" customWidth="1"/>
    <col min="6" max="6" width="7" style="1" customWidth="1"/>
    <col min="7" max="7" width="7.140625" style="1" customWidth="1"/>
    <col min="8" max="8" width="7" style="1" customWidth="1"/>
    <col min="9" max="9" width="7.140625" style="1" customWidth="1"/>
    <col min="10" max="10" width="7" style="1" customWidth="1"/>
    <col min="11" max="11" width="7.140625" style="1" customWidth="1"/>
    <col min="12" max="12" width="7" style="1" customWidth="1"/>
    <col min="13" max="13" width="7.140625" style="1" customWidth="1"/>
    <col min="14" max="14" width="7" style="1" customWidth="1"/>
    <col min="15" max="15" width="7.140625" style="1" customWidth="1"/>
    <col min="16" max="16" width="7" style="2" customWidth="1"/>
    <col min="17" max="17" width="7.140625" style="1" customWidth="1"/>
    <col min="18" max="18" width="7" style="2" customWidth="1"/>
    <col min="19" max="19" width="7.140625" style="1" customWidth="1"/>
    <col min="20" max="20" width="9.140625" style="1" customWidth="1"/>
    <col min="21" max="21" width="2.140625" style="1" customWidth="1"/>
    <col min="22" max="16384" width="11.42578125" style="1"/>
  </cols>
  <sheetData>
    <row r="1" spans="1:21" s="2" customFormat="1" ht="14.25" x14ac:dyDescent="0.2">
      <c r="B1" s="11"/>
      <c r="H1"/>
    </row>
    <row r="2" spans="1:21" s="9" customFormat="1" ht="93.75" customHeight="1" x14ac:dyDescent="0.2">
      <c r="A2" s="10"/>
      <c r="B2" s="1031"/>
      <c r="C2" s="1031"/>
      <c r="D2" s="1031"/>
      <c r="E2" s="1031"/>
      <c r="F2" s="1031"/>
      <c r="G2" s="1031"/>
      <c r="H2" s="1031"/>
      <c r="I2" s="1031"/>
      <c r="J2" s="1031"/>
      <c r="K2" s="1031"/>
      <c r="L2" s="1031"/>
      <c r="M2" s="1031"/>
      <c r="N2" s="1031"/>
      <c r="O2" s="1031"/>
      <c r="P2" s="1031"/>
      <c r="Q2" s="1031"/>
      <c r="R2" s="1031"/>
      <c r="S2" s="1031"/>
      <c r="T2" s="1031"/>
      <c r="U2" s="10"/>
    </row>
    <row r="3" spans="1:21" s="7" customFormat="1" ht="45.75" customHeight="1" x14ac:dyDescent="0.2">
      <c r="A3" s="8"/>
      <c r="B3" s="1030" t="s">
        <v>2</v>
      </c>
      <c r="C3" s="1030"/>
      <c r="D3" s="1030"/>
      <c r="E3" s="1030"/>
      <c r="F3" s="1030"/>
      <c r="G3" s="1030"/>
      <c r="H3" s="1030"/>
      <c r="I3" s="1030"/>
      <c r="J3" s="1030"/>
      <c r="K3" s="1030"/>
      <c r="L3" s="1030"/>
      <c r="M3" s="1030"/>
      <c r="N3" s="1030"/>
      <c r="O3" s="1030"/>
      <c r="P3" s="1030"/>
      <c r="Q3" s="1030"/>
      <c r="R3" s="1030"/>
      <c r="S3" s="1030"/>
      <c r="T3" s="1030"/>
      <c r="U3" s="8"/>
    </row>
    <row r="4" spans="1:21" s="7" customFormat="1" ht="45.75" customHeight="1" x14ac:dyDescent="0.2">
      <c r="A4" s="8"/>
      <c r="B4" s="1030" t="s">
        <v>1</v>
      </c>
      <c r="C4" s="1030"/>
      <c r="D4" s="1030"/>
      <c r="E4" s="1030"/>
      <c r="F4" s="1030"/>
      <c r="G4" s="1030"/>
      <c r="H4" s="1030"/>
      <c r="I4" s="1030"/>
      <c r="J4" s="1030"/>
      <c r="K4" s="1030"/>
      <c r="L4" s="1030"/>
      <c r="M4" s="1030"/>
      <c r="N4" s="1030"/>
      <c r="O4" s="1030"/>
      <c r="P4" s="1030"/>
      <c r="Q4" s="1030"/>
      <c r="R4" s="1030"/>
      <c r="S4" s="1030"/>
      <c r="T4" s="1030"/>
      <c r="U4" s="8"/>
    </row>
    <row r="5" spans="1:21" s="4" customFormat="1" ht="9.75" customHeight="1" x14ac:dyDescent="0.2">
      <c r="A5" s="5"/>
      <c r="B5" s="6"/>
      <c r="C5" s="6"/>
      <c r="D5" s="6"/>
      <c r="E5" s="6"/>
      <c r="F5" s="6"/>
      <c r="G5" s="6"/>
      <c r="H5" s="6"/>
      <c r="I5" s="6"/>
      <c r="J5" s="6"/>
      <c r="K5" s="6"/>
      <c r="L5" s="6"/>
      <c r="M5" s="6"/>
      <c r="N5" s="6"/>
      <c r="O5" s="6"/>
      <c r="P5" s="6"/>
      <c r="Q5" s="6"/>
      <c r="R5" s="6"/>
      <c r="S5" s="6"/>
      <c r="T5" s="6"/>
      <c r="U5" s="5"/>
    </row>
    <row r="6" spans="1:21" ht="23.25" customHeight="1" x14ac:dyDescent="0.2">
      <c r="B6" s="1032" t="s">
        <v>493</v>
      </c>
      <c r="C6" s="1032"/>
      <c r="D6" s="1032"/>
      <c r="E6" s="1032"/>
      <c r="F6" s="1032"/>
      <c r="G6" s="1032"/>
      <c r="H6" s="1032"/>
      <c r="I6" s="1032"/>
      <c r="J6" s="1032"/>
      <c r="K6" s="1032"/>
      <c r="L6" s="1032"/>
      <c r="M6" s="1032"/>
      <c r="N6" s="1032"/>
      <c r="O6" s="1032"/>
      <c r="P6" s="1032"/>
      <c r="Q6" s="1032"/>
      <c r="R6" s="1032"/>
      <c r="S6" s="1032"/>
      <c r="T6" s="1032"/>
      <c r="U6" s="1032"/>
    </row>
    <row r="7" spans="1:21" ht="74.099999999999994" customHeight="1" x14ac:dyDescent="0.25">
      <c r="B7" s="1033"/>
      <c r="C7" s="1033"/>
      <c r="D7" s="1033"/>
      <c r="E7" s="1033"/>
      <c r="F7" s="1033"/>
      <c r="G7" s="1033"/>
      <c r="H7" s="1033"/>
      <c r="I7" s="1033"/>
      <c r="J7" s="1033"/>
      <c r="K7" s="1033"/>
      <c r="L7" s="1033"/>
      <c r="M7" s="1033"/>
      <c r="N7" s="1033"/>
      <c r="O7" s="1033"/>
      <c r="P7" s="1033"/>
      <c r="Q7" s="1033"/>
      <c r="R7" s="1033"/>
      <c r="S7" s="1033"/>
      <c r="T7" s="1033"/>
      <c r="U7" s="1033"/>
    </row>
    <row r="8" spans="1:21" ht="48" customHeight="1" x14ac:dyDescent="0.25">
      <c r="B8" s="970"/>
      <c r="C8" s="970"/>
      <c r="D8" s="970"/>
      <c r="E8" s="970"/>
      <c r="F8" s="970"/>
      <c r="G8" s="970"/>
      <c r="H8" s="970"/>
      <c r="I8" s="970"/>
      <c r="J8" s="970"/>
      <c r="K8" s="970"/>
      <c r="L8" s="970"/>
      <c r="M8" s="970"/>
      <c r="N8" s="970"/>
      <c r="O8" s="970"/>
      <c r="P8" s="970"/>
      <c r="Q8" s="970"/>
      <c r="R8" s="970"/>
      <c r="S8" s="970"/>
      <c r="T8" s="970"/>
      <c r="U8" s="970"/>
    </row>
    <row r="9" spans="1:21" ht="15" customHeight="1" x14ac:dyDescent="0.2">
      <c r="B9" s="1034" t="s">
        <v>483</v>
      </c>
      <c r="C9" s="1034"/>
      <c r="D9" s="1034"/>
      <c r="E9" s="1034"/>
      <c r="F9" s="1034"/>
      <c r="G9" s="1034"/>
      <c r="H9" s="1034"/>
      <c r="I9" s="1034"/>
      <c r="J9" s="1034"/>
      <c r="K9" s="1034"/>
      <c r="L9" s="1034"/>
      <c r="M9" s="1034"/>
      <c r="N9" s="1034"/>
      <c r="O9" s="1034"/>
      <c r="P9" s="1034"/>
      <c r="Q9" s="1034"/>
      <c r="R9" s="1034"/>
      <c r="S9" s="1034"/>
    </row>
    <row r="10" spans="1:21" x14ac:dyDescent="0.2">
      <c r="B10" s="1034"/>
      <c r="C10" s="1034"/>
      <c r="D10" s="1034"/>
      <c r="E10" s="1034"/>
      <c r="F10" s="1034"/>
      <c r="G10" s="1034"/>
      <c r="H10" s="1034"/>
      <c r="I10" s="1034"/>
      <c r="J10" s="1034"/>
      <c r="K10" s="1034"/>
      <c r="L10" s="1034"/>
      <c r="M10" s="1034"/>
      <c r="N10" s="1034"/>
      <c r="O10" s="1034"/>
      <c r="P10" s="1034"/>
      <c r="Q10" s="1034"/>
      <c r="R10" s="1034"/>
      <c r="S10" s="1034"/>
    </row>
    <row r="11" spans="1:21" ht="42.6" customHeight="1" x14ac:dyDescent="0.2">
      <c r="B11" s="852"/>
      <c r="C11" s="852"/>
      <c r="D11" s="852"/>
      <c r="E11" s="852"/>
      <c r="F11" s="852"/>
      <c r="G11" s="852"/>
      <c r="H11" s="852"/>
      <c r="I11" s="852"/>
      <c r="J11" s="852"/>
      <c r="K11" s="852"/>
      <c r="L11" s="852"/>
      <c r="M11" s="852"/>
      <c r="N11" s="852"/>
      <c r="O11" s="852"/>
      <c r="P11" s="852"/>
      <c r="Q11" s="852"/>
      <c r="R11" s="852"/>
      <c r="S11" s="852"/>
    </row>
    <row r="12" spans="1:21" s="3" customFormat="1" ht="78" customHeight="1" x14ac:dyDescent="0.25">
      <c r="B12" s="1029" t="s">
        <v>0</v>
      </c>
      <c r="C12" s="1029"/>
      <c r="D12" s="1029"/>
      <c r="E12" s="1029"/>
      <c r="F12" s="1029"/>
      <c r="G12" s="1029"/>
      <c r="H12" s="1029"/>
      <c r="I12" s="1029"/>
      <c r="J12" s="1029"/>
      <c r="K12" s="1029"/>
      <c r="L12" s="1029"/>
      <c r="M12" s="1029"/>
      <c r="N12" s="1029"/>
      <c r="O12" s="1029"/>
      <c r="P12" s="1029"/>
      <c r="Q12" s="1029"/>
      <c r="R12" s="1029"/>
      <c r="S12" s="1029"/>
      <c r="T12" s="1029"/>
    </row>
  </sheetData>
  <mergeCells count="7">
    <mergeCell ref="B12:T12"/>
    <mergeCell ref="B4:T4"/>
    <mergeCell ref="B2:T2"/>
    <mergeCell ref="B3:T3"/>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3">
    <tabColor theme="0"/>
    <pageSetUpPr fitToPage="1"/>
  </sheetPr>
  <dimension ref="A1:X26"/>
  <sheetViews>
    <sheetView zoomScaleNormal="100" workbookViewId="0"/>
  </sheetViews>
  <sheetFormatPr baseColWidth="10" defaultColWidth="11.42578125" defaultRowHeight="15" x14ac:dyDescent="0.25"/>
  <cols>
    <col min="1" max="1" width="1.85546875" style="872" customWidth="1"/>
    <col min="2" max="2" width="24.5703125" style="872" customWidth="1"/>
    <col min="3" max="8" width="10.85546875" style="872" customWidth="1"/>
    <col min="9" max="9" width="10.85546875" style="872" hidden="1" customWidth="1"/>
    <col min="10" max="11" width="7.140625" style="872" customWidth="1"/>
    <col min="12" max="12" width="7.7109375" style="872" customWidth="1"/>
    <col min="13" max="18" width="8.28515625" style="872" customWidth="1"/>
    <col min="19" max="20" width="7.7109375" style="872" customWidth="1"/>
    <col min="21" max="21" width="11.42578125" style="872" customWidth="1"/>
    <col min="22" max="22" width="11.42578125" style="872"/>
    <col min="23" max="23" width="11.85546875" style="872" bestFit="1" customWidth="1"/>
    <col min="24" max="16384" width="11.42578125" style="872"/>
  </cols>
  <sheetData>
    <row r="1" spans="1:22" x14ac:dyDescent="0.25">
      <c r="A1" s="871"/>
      <c r="B1" s="871"/>
      <c r="H1" s="873"/>
      <c r="I1" s="873"/>
      <c r="J1" s="873"/>
    </row>
    <row r="2" spans="1:22" ht="48.75" customHeight="1" x14ac:dyDescent="0.25">
      <c r="A2" s="871"/>
      <c r="B2" s="871"/>
      <c r="H2" s="873"/>
      <c r="I2" s="873"/>
      <c r="J2" s="873"/>
    </row>
    <row r="3" spans="1:22" ht="24" customHeight="1" x14ac:dyDescent="0.25">
      <c r="A3" s="871"/>
      <c r="B3" s="1046" t="s">
        <v>383</v>
      </c>
      <c r="C3" s="1046"/>
      <c r="D3" s="1046"/>
      <c r="E3" s="1046"/>
      <c r="F3" s="1046"/>
      <c r="G3" s="1046"/>
      <c r="H3" s="1046"/>
      <c r="I3" s="1046"/>
      <c r="J3" s="1046"/>
      <c r="K3" s="1046"/>
      <c r="L3" s="1046"/>
      <c r="M3" s="1046"/>
      <c r="N3" s="1046"/>
      <c r="O3" s="1046"/>
      <c r="P3" s="1046"/>
      <c r="Q3" s="1046"/>
      <c r="R3" s="1046"/>
      <c r="S3" s="1046"/>
    </row>
    <row r="5" spans="1:22" x14ac:dyDescent="0.25">
      <c r="B5" s="874"/>
      <c r="C5" s="1042" t="s">
        <v>378</v>
      </c>
      <c r="D5" s="1042"/>
      <c r="E5" s="1042"/>
      <c r="F5" s="1042"/>
      <c r="G5" s="1042"/>
      <c r="H5" s="1042"/>
      <c r="I5" s="1042"/>
      <c r="J5" s="1042"/>
      <c r="K5" s="1042" t="s">
        <v>352</v>
      </c>
      <c r="L5" s="1042"/>
      <c r="M5" s="1042"/>
      <c r="N5" s="1042"/>
      <c r="O5" s="1042"/>
      <c r="P5" s="1042"/>
      <c r="Q5" s="1042"/>
      <c r="R5" s="1042"/>
      <c r="S5" s="1042"/>
      <c r="T5" s="1042"/>
    </row>
    <row r="6" spans="1:22" ht="21" customHeight="1" x14ac:dyDescent="0.25">
      <c r="B6" s="874"/>
      <c r="C6" s="1043"/>
      <c r="D6" s="1043"/>
      <c r="E6" s="1043"/>
      <c r="F6" s="1043"/>
      <c r="G6" s="1043"/>
      <c r="H6" s="1043"/>
      <c r="I6" s="1043"/>
      <c r="J6" s="1043"/>
      <c r="K6" s="1043">
        <v>43830</v>
      </c>
      <c r="L6" s="1044"/>
      <c r="M6" s="1045">
        <v>44196</v>
      </c>
      <c r="N6" s="1045"/>
      <c r="O6" s="1045">
        <v>44561</v>
      </c>
      <c r="P6" s="1045"/>
      <c r="Q6" s="1045">
        <v>44926</v>
      </c>
      <c r="R6" s="1045"/>
      <c r="S6" s="1045">
        <v>44985</v>
      </c>
      <c r="T6" s="1045"/>
    </row>
    <row r="7" spans="1:22" x14ac:dyDescent="0.25">
      <c r="B7" s="943"/>
      <c r="C7" s="876">
        <v>43465</v>
      </c>
      <c r="D7" s="876">
        <v>43830</v>
      </c>
      <c r="E7" s="876">
        <v>44196</v>
      </c>
      <c r="F7" s="876">
        <v>44561</v>
      </c>
      <c r="G7" s="876">
        <v>44926</v>
      </c>
      <c r="H7" s="876">
        <v>44985</v>
      </c>
      <c r="I7" s="876">
        <v>44530</v>
      </c>
      <c r="J7" s="876"/>
      <c r="K7" s="876" t="s">
        <v>31</v>
      </c>
      <c r="L7" s="876" t="s">
        <v>353</v>
      </c>
      <c r="M7" s="876" t="s">
        <v>31</v>
      </c>
      <c r="N7" s="876" t="s">
        <v>353</v>
      </c>
      <c r="O7" s="876" t="s">
        <v>31</v>
      </c>
      <c r="P7" s="876" t="s">
        <v>353</v>
      </c>
      <c r="Q7" s="876" t="s">
        <v>31</v>
      </c>
      <c r="R7" s="876" t="s">
        <v>353</v>
      </c>
      <c r="S7" s="876" t="s">
        <v>31</v>
      </c>
      <c r="T7" s="876" t="s">
        <v>353</v>
      </c>
    </row>
    <row r="8" spans="1:22" ht="15" customHeight="1" x14ac:dyDescent="0.25">
      <c r="B8" s="915" t="s">
        <v>11</v>
      </c>
      <c r="C8" s="922">
        <v>279274</v>
      </c>
      <c r="D8" s="922">
        <v>293661</v>
      </c>
      <c r="E8" s="922">
        <v>310424</v>
      </c>
      <c r="F8" s="922">
        <v>359285</v>
      </c>
      <c r="G8" s="922">
        <v>390413</v>
      </c>
      <c r="H8" s="922">
        <v>390810</v>
      </c>
      <c r="I8" s="922" t="e">
        <v>#REF!</v>
      </c>
      <c r="J8" s="887"/>
      <c r="K8" s="923">
        <v>5.1515715748691182E-2</v>
      </c>
      <c r="L8" s="922">
        <v>14387</v>
      </c>
      <c r="M8" s="924">
        <v>5.7082826796884811E-2</v>
      </c>
      <c r="N8" s="925">
        <v>16763</v>
      </c>
      <c r="O8" s="924">
        <v>0.15740084529546694</v>
      </c>
      <c r="P8" s="925">
        <v>48861</v>
      </c>
      <c r="Q8" s="924">
        <v>8.6638740832486683E-2</v>
      </c>
      <c r="R8" s="925">
        <v>31128</v>
      </c>
      <c r="S8" s="926">
        <v>8.1111735073543079E-2</v>
      </c>
      <c r="T8" s="925">
        <v>29321</v>
      </c>
    </row>
    <row r="9" spans="1:22" x14ac:dyDescent="0.25">
      <c r="B9" s="944" t="s">
        <v>10</v>
      </c>
      <c r="C9" s="892">
        <v>34548</v>
      </c>
      <c r="D9" s="892">
        <v>39164</v>
      </c>
      <c r="E9" s="892">
        <v>37313</v>
      </c>
      <c r="F9" s="892">
        <v>41449</v>
      </c>
      <c r="G9" s="892">
        <v>43712</v>
      </c>
      <c r="H9" s="892">
        <v>43704</v>
      </c>
      <c r="I9" s="892" t="e">
        <v>#REF!</v>
      </c>
      <c r="J9" s="893"/>
      <c r="K9" s="894">
        <v>0.13361120759522982</v>
      </c>
      <c r="L9" s="892">
        <v>4616</v>
      </c>
      <c r="M9" s="897">
        <v>-4.726279236033093E-2</v>
      </c>
      <c r="N9" s="895">
        <v>-1851</v>
      </c>
      <c r="O9" s="897">
        <v>0.11084608581459543</v>
      </c>
      <c r="P9" s="895">
        <v>4136</v>
      </c>
      <c r="Q9" s="897">
        <v>5.4597215855629821E-2</v>
      </c>
      <c r="R9" s="895">
        <v>2263</v>
      </c>
      <c r="S9" s="896">
        <v>5.1082251082251062E-2</v>
      </c>
      <c r="T9" s="895">
        <v>2124</v>
      </c>
    </row>
    <row r="10" spans="1:22" x14ac:dyDescent="0.25">
      <c r="B10" s="944" t="s">
        <v>40</v>
      </c>
      <c r="C10" s="892">
        <v>28413</v>
      </c>
      <c r="D10" s="892">
        <v>27579</v>
      </c>
      <c r="E10" s="892">
        <v>30931</v>
      </c>
      <c r="F10" s="892">
        <v>35120</v>
      </c>
      <c r="G10" s="892">
        <v>36982</v>
      </c>
      <c r="H10" s="892">
        <v>36700</v>
      </c>
      <c r="I10" s="892" t="e">
        <v>#REF!</v>
      </c>
      <c r="J10" s="893"/>
      <c r="K10" s="894">
        <v>-2.9352761060078114E-2</v>
      </c>
      <c r="L10" s="892">
        <v>-834</v>
      </c>
      <c r="M10" s="897">
        <v>0.12154175278291457</v>
      </c>
      <c r="N10" s="895">
        <v>3352</v>
      </c>
      <c r="O10" s="897">
        <v>0.13543047428146515</v>
      </c>
      <c r="P10" s="895">
        <v>4189</v>
      </c>
      <c r="Q10" s="897">
        <v>5.3018223234624129E-2</v>
      </c>
      <c r="R10" s="895">
        <v>1862</v>
      </c>
      <c r="S10" s="896">
        <v>4.4274982927384521E-2</v>
      </c>
      <c r="T10" s="895">
        <v>1556</v>
      </c>
    </row>
    <row r="11" spans="1:22" x14ac:dyDescent="0.25">
      <c r="B11" s="944" t="s">
        <v>41</v>
      </c>
      <c r="C11" s="892">
        <v>22115</v>
      </c>
      <c r="D11" s="892">
        <v>28653</v>
      </c>
      <c r="E11" s="892">
        <v>36929</v>
      </c>
      <c r="F11" s="892">
        <v>39491</v>
      </c>
      <c r="G11" s="892">
        <v>42042</v>
      </c>
      <c r="H11" s="892">
        <v>43409</v>
      </c>
      <c r="I11" s="892" t="e">
        <v>#REF!</v>
      </c>
      <c r="J11" s="893"/>
      <c r="K11" s="894">
        <v>0.29563644585123217</v>
      </c>
      <c r="L11" s="892">
        <v>6538</v>
      </c>
      <c r="M11" s="897">
        <v>0.28883537500436263</v>
      </c>
      <c r="N11" s="895">
        <v>8276</v>
      </c>
      <c r="O11" s="897">
        <v>6.9376370873839077E-2</v>
      </c>
      <c r="P11" s="895">
        <v>2562</v>
      </c>
      <c r="Q11" s="897">
        <v>6.4596996784077376E-2</v>
      </c>
      <c r="R11" s="895">
        <v>2551</v>
      </c>
      <c r="S11" s="896">
        <v>0.11282301066447897</v>
      </c>
      <c r="T11" s="895">
        <v>4401</v>
      </c>
    </row>
    <row r="12" spans="1:22" x14ac:dyDescent="0.25">
      <c r="B12" s="944" t="s">
        <v>9</v>
      </c>
      <c r="C12" s="892">
        <v>22532</v>
      </c>
      <c r="D12" s="892">
        <v>24418</v>
      </c>
      <c r="E12" s="892">
        <v>26624</v>
      </c>
      <c r="F12" s="892">
        <v>28747</v>
      </c>
      <c r="G12" s="892">
        <v>38665</v>
      </c>
      <c r="H12" s="892">
        <v>39735</v>
      </c>
      <c r="I12" s="892" t="e">
        <v>#REF!</v>
      </c>
      <c r="J12" s="893"/>
      <c r="K12" s="894">
        <v>8.3703177702822762E-2</v>
      </c>
      <c r="L12" s="892">
        <v>1886</v>
      </c>
      <c r="M12" s="897">
        <v>9.0343189450405426E-2</v>
      </c>
      <c r="N12" s="895">
        <v>2206</v>
      </c>
      <c r="O12" s="897">
        <v>7.9740084134615419E-2</v>
      </c>
      <c r="P12" s="895">
        <v>2123</v>
      </c>
      <c r="Q12" s="897">
        <v>0.34500991407799075</v>
      </c>
      <c r="R12" s="895">
        <v>9918</v>
      </c>
      <c r="S12" s="896">
        <v>0.37339278307756119</v>
      </c>
      <c r="T12" s="895">
        <v>10803</v>
      </c>
      <c r="V12" s="927"/>
    </row>
    <row r="13" spans="1:22" x14ac:dyDescent="0.25">
      <c r="B13" s="944" t="s">
        <v>8</v>
      </c>
      <c r="C13" s="892">
        <v>18016</v>
      </c>
      <c r="D13" s="892">
        <v>26271</v>
      </c>
      <c r="E13" s="892">
        <v>26136</v>
      </c>
      <c r="F13" s="892">
        <v>26969</v>
      </c>
      <c r="G13" s="892">
        <v>27567</v>
      </c>
      <c r="H13" s="892">
        <v>28051</v>
      </c>
      <c r="I13" s="892"/>
      <c r="J13" s="893"/>
      <c r="K13" s="894">
        <v>0.45820381882770866</v>
      </c>
      <c r="L13" s="892">
        <v>8255</v>
      </c>
      <c r="M13" s="897">
        <v>-5.1387461459403427E-3</v>
      </c>
      <c r="N13" s="895">
        <v>-135</v>
      </c>
      <c r="O13" s="897">
        <v>3.1871747780838788E-2</v>
      </c>
      <c r="P13" s="895">
        <v>833</v>
      </c>
      <c r="Q13" s="897">
        <v>2.2173606733657092E-2</v>
      </c>
      <c r="R13" s="895">
        <v>598</v>
      </c>
      <c r="S13" s="896">
        <v>3.0794105758277235E-2</v>
      </c>
      <c r="T13" s="895">
        <v>838</v>
      </c>
      <c r="V13" s="927"/>
    </row>
    <row r="14" spans="1:22" x14ac:dyDescent="0.25">
      <c r="B14" s="944" t="s">
        <v>7</v>
      </c>
      <c r="C14" s="892">
        <v>125565</v>
      </c>
      <c r="D14" s="892">
        <v>139852</v>
      </c>
      <c r="E14" s="892">
        <v>141310</v>
      </c>
      <c r="F14" s="892">
        <v>148050</v>
      </c>
      <c r="G14" s="892">
        <v>153910</v>
      </c>
      <c r="H14" s="892">
        <v>157064</v>
      </c>
      <c r="I14" s="892"/>
      <c r="J14" s="893"/>
      <c r="K14" s="894">
        <v>0.11378170668578025</v>
      </c>
      <c r="L14" s="892">
        <v>14287</v>
      </c>
      <c r="M14" s="897">
        <v>1.0425306752853025E-2</v>
      </c>
      <c r="N14" s="895">
        <v>1458</v>
      </c>
      <c r="O14" s="897">
        <v>4.7696553676314535E-2</v>
      </c>
      <c r="P14" s="895">
        <v>6740</v>
      </c>
      <c r="Q14" s="897">
        <v>3.9581222559945894E-2</v>
      </c>
      <c r="R14" s="895">
        <v>5860</v>
      </c>
      <c r="S14" s="896">
        <v>4.8078527148853301E-2</v>
      </c>
      <c r="T14" s="895">
        <v>7205</v>
      </c>
      <c r="V14" s="927"/>
    </row>
    <row r="15" spans="1:22" x14ac:dyDescent="0.25">
      <c r="B15" s="944" t="s">
        <v>43</v>
      </c>
      <c r="C15" s="892">
        <v>69490</v>
      </c>
      <c r="D15" s="892">
        <v>75685</v>
      </c>
      <c r="E15" s="892">
        <v>73889</v>
      </c>
      <c r="F15" s="892">
        <v>80243</v>
      </c>
      <c r="G15" s="892">
        <v>85666</v>
      </c>
      <c r="H15" s="892">
        <v>90317</v>
      </c>
      <c r="I15" s="892"/>
      <c r="J15" s="893"/>
      <c r="K15" s="894">
        <v>8.9149517916246923E-2</v>
      </c>
      <c r="L15" s="892">
        <v>6195</v>
      </c>
      <c r="M15" s="897">
        <v>-2.372993327607853E-2</v>
      </c>
      <c r="N15" s="895">
        <v>-1796</v>
      </c>
      <c r="O15" s="897">
        <v>8.5993855648337281E-2</v>
      </c>
      <c r="P15" s="895">
        <v>6354</v>
      </c>
      <c r="Q15" s="897">
        <v>6.7582219009757916E-2</v>
      </c>
      <c r="R15" s="895">
        <v>5423</v>
      </c>
      <c r="S15" s="896">
        <v>0.13197638713073556</v>
      </c>
      <c r="T15" s="895">
        <v>10530</v>
      </c>
      <c r="V15" s="927"/>
    </row>
    <row r="16" spans="1:22" x14ac:dyDescent="0.25">
      <c r="B16" s="944" t="s">
        <v>44</v>
      </c>
      <c r="C16" s="892">
        <v>192995</v>
      </c>
      <c r="D16" s="892">
        <v>203003</v>
      </c>
      <c r="E16" s="892">
        <v>193486</v>
      </c>
      <c r="F16" s="892">
        <v>203102</v>
      </c>
      <c r="G16" s="892">
        <v>227045</v>
      </c>
      <c r="H16" s="892">
        <v>226853</v>
      </c>
      <c r="I16" s="892"/>
      <c r="J16" s="893"/>
      <c r="K16" s="894">
        <v>5.1856265706365479E-2</v>
      </c>
      <c r="L16" s="892">
        <v>10008</v>
      </c>
      <c r="M16" s="897">
        <v>-4.6881080575163936E-2</v>
      </c>
      <c r="N16" s="895">
        <v>-9517</v>
      </c>
      <c r="O16" s="897">
        <v>4.9698686209854959E-2</v>
      </c>
      <c r="P16" s="895">
        <v>9616</v>
      </c>
      <c r="Q16" s="897">
        <v>0.11788657915727074</v>
      </c>
      <c r="R16" s="895">
        <v>23943</v>
      </c>
      <c r="S16" s="896">
        <v>0.11858798932954651</v>
      </c>
      <c r="T16" s="895">
        <v>24050</v>
      </c>
      <c r="V16" s="927"/>
    </row>
    <row r="17" spans="2:24" x14ac:dyDescent="0.25">
      <c r="B17" s="944" t="s">
        <v>6</v>
      </c>
      <c r="C17" s="892">
        <v>77342</v>
      </c>
      <c r="D17" s="892">
        <v>94194</v>
      </c>
      <c r="E17" s="892">
        <v>109857</v>
      </c>
      <c r="F17" s="892">
        <v>128089</v>
      </c>
      <c r="G17" s="892">
        <v>169532</v>
      </c>
      <c r="H17" s="892">
        <v>178753</v>
      </c>
      <c r="I17" s="892"/>
      <c r="J17" s="893"/>
      <c r="K17" s="894">
        <v>0.21788937446665457</v>
      </c>
      <c r="L17" s="892">
        <v>16852</v>
      </c>
      <c r="M17" s="897">
        <v>0.1662844767182623</v>
      </c>
      <c r="N17" s="895">
        <v>15663</v>
      </c>
      <c r="O17" s="897">
        <v>0.16596120411079851</v>
      </c>
      <c r="P17" s="895">
        <v>18232</v>
      </c>
      <c r="Q17" s="897">
        <v>0.32354847020431099</v>
      </c>
      <c r="R17" s="895">
        <v>41443</v>
      </c>
      <c r="S17" s="896">
        <v>0.37024828865568438</v>
      </c>
      <c r="T17" s="895">
        <v>48300</v>
      </c>
      <c r="V17" s="927"/>
    </row>
    <row r="18" spans="2:24" x14ac:dyDescent="0.25">
      <c r="B18" s="944" t="s">
        <v>5</v>
      </c>
      <c r="C18" s="892">
        <v>31925</v>
      </c>
      <c r="D18" s="892">
        <v>31136</v>
      </c>
      <c r="E18" s="892">
        <v>31717</v>
      </c>
      <c r="F18" s="892">
        <v>33614</v>
      </c>
      <c r="G18" s="892">
        <v>36559</v>
      </c>
      <c r="H18" s="892">
        <v>36421</v>
      </c>
      <c r="I18" s="892"/>
      <c r="J18" s="893"/>
      <c r="K18" s="894">
        <v>-2.4714173844949117E-2</v>
      </c>
      <c r="L18" s="892">
        <v>-789</v>
      </c>
      <c r="M18" s="897">
        <v>1.8660071942446121E-2</v>
      </c>
      <c r="N18" s="895">
        <v>581</v>
      </c>
      <c r="O18" s="897">
        <v>5.9810196424630258E-2</v>
      </c>
      <c r="P18" s="895">
        <v>1897</v>
      </c>
      <c r="Q18" s="897">
        <v>8.7612304396977425E-2</v>
      </c>
      <c r="R18" s="895">
        <v>2945</v>
      </c>
      <c r="S18" s="896">
        <v>0.11457600146892299</v>
      </c>
      <c r="T18" s="895">
        <v>3744</v>
      </c>
      <c r="V18" s="927"/>
    </row>
    <row r="19" spans="2:24" x14ac:dyDescent="0.25">
      <c r="B19" s="944" t="s">
        <v>38</v>
      </c>
      <c r="C19" s="892">
        <v>70220</v>
      </c>
      <c r="D19" s="892">
        <v>72627</v>
      </c>
      <c r="E19" s="892">
        <v>73730</v>
      </c>
      <c r="F19" s="892">
        <v>77158</v>
      </c>
      <c r="G19" s="892">
        <v>82694</v>
      </c>
      <c r="H19" s="892">
        <v>83580</v>
      </c>
      <c r="I19" s="892"/>
      <c r="J19" s="893"/>
      <c r="K19" s="894">
        <v>3.4277983480489826E-2</v>
      </c>
      <c r="L19" s="892">
        <v>2407</v>
      </c>
      <c r="M19" s="897">
        <v>1.518718933729879E-2</v>
      </c>
      <c r="N19" s="895">
        <v>1103</v>
      </c>
      <c r="O19" s="897">
        <v>4.6493964464939586E-2</v>
      </c>
      <c r="P19" s="895">
        <v>3428</v>
      </c>
      <c r="Q19" s="897">
        <v>7.1748878923766801E-2</v>
      </c>
      <c r="R19" s="895">
        <v>5536</v>
      </c>
      <c r="S19" s="896">
        <v>7.5772592125416649E-2</v>
      </c>
      <c r="T19" s="895">
        <v>5887</v>
      </c>
      <c r="V19" s="927"/>
    </row>
    <row r="20" spans="2:24" x14ac:dyDescent="0.25">
      <c r="B20" s="944" t="s">
        <v>45</v>
      </c>
      <c r="C20" s="892">
        <v>187101</v>
      </c>
      <c r="D20" s="892">
        <v>187165</v>
      </c>
      <c r="E20" s="892">
        <v>169910</v>
      </c>
      <c r="F20" s="892">
        <v>198080</v>
      </c>
      <c r="G20" s="892">
        <v>218173</v>
      </c>
      <c r="H20" s="892">
        <v>219646</v>
      </c>
      <c r="I20" s="892"/>
      <c r="J20" s="893"/>
      <c r="K20" s="894">
        <v>3.4206123965141444E-4</v>
      </c>
      <c r="L20" s="892">
        <v>64</v>
      </c>
      <c r="M20" s="897">
        <v>-9.2191381935725181E-2</v>
      </c>
      <c r="N20" s="895">
        <v>-17255</v>
      </c>
      <c r="O20" s="897">
        <v>0.16579365546465774</v>
      </c>
      <c r="P20" s="895">
        <v>28170</v>
      </c>
      <c r="Q20" s="897">
        <v>0.10143881260096932</v>
      </c>
      <c r="R20" s="895">
        <v>20093</v>
      </c>
      <c r="S20" s="896">
        <v>0.11777997170512267</v>
      </c>
      <c r="T20" s="895">
        <v>23144</v>
      </c>
      <c r="V20" s="927"/>
    </row>
    <row r="21" spans="2:24" x14ac:dyDescent="0.25">
      <c r="B21" s="944" t="s">
        <v>46</v>
      </c>
      <c r="C21" s="892">
        <v>43902</v>
      </c>
      <c r="D21" s="892">
        <v>44054</v>
      </c>
      <c r="E21" s="892">
        <v>44045</v>
      </c>
      <c r="F21" s="892">
        <v>46064</v>
      </c>
      <c r="G21" s="892">
        <v>47227</v>
      </c>
      <c r="H21" s="892">
        <v>47511</v>
      </c>
      <c r="I21" s="892"/>
      <c r="J21" s="893"/>
      <c r="K21" s="894">
        <v>3.4622568447906232E-3</v>
      </c>
      <c r="L21" s="892">
        <v>152</v>
      </c>
      <c r="M21" s="897">
        <v>-2.0429472919603064E-4</v>
      </c>
      <c r="N21" s="895">
        <v>-9</v>
      </c>
      <c r="O21" s="897">
        <v>4.5839482347598937E-2</v>
      </c>
      <c r="P21" s="895">
        <v>2019</v>
      </c>
      <c r="Q21" s="897">
        <v>2.5247481764501645E-2</v>
      </c>
      <c r="R21" s="895">
        <v>1163</v>
      </c>
      <c r="S21" s="896">
        <v>3.5301039419493918E-2</v>
      </c>
      <c r="T21" s="895">
        <v>1620</v>
      </c>
      <c r="V21" s="927"/>
    </row>
    <row r="22" spans="2:24" x14ac:dyDescent="0.25">
      <c r="B22" s="944" t="s">
        <v>47</v>
      </c>
      <c r="C22" s="892">
        <v>17706</v>
      </c>
      <c r="D22" s="892">
        <v>17755</v>
      </c>
      <c r="E22" s="892">
        <v>17268</v>
      </c>
      <c r="F22" s="892">
        <v>18123</v>
      </c>
      <c r="G22" s="892">
        <v>20187</v>
      </c>
      <c r="H22" s="892">
        <v>20570</v>
      </c>
      <c r="I22" s="892"/>
      <c r="J22" s="893"/>
      <c r="K22" s="894">
        <v>2.7674234722692148E-3</v>
      </c>
      <c r="L22" s="892">
        <v>49</v>
      </c>
      <c r="M22" s="897">
        <v>-2.7428893269501597E-2</v>
      </c>
      <c r="N22" s="895">
        <v>-487</v>
      </c>
      <c r="O22" s="897">
        <v>4.9513551077136952E-2</v>
      </c>
      <c r="P22" s="895">
        <v>855</v>
      </c>
      <c r="Q22" s="897">
        <v>0.11388842906803509</v>
      </c>
      <c r="R22" s="895">
        <v>2064</v>
      </c>
      <c r="S22" s="896">
        <v>0.13264688067837671</v>
      </c>
      <c r="T22" s="895">
        <v>2409</v>
      </c>
      <c r="V22" s="927"/>
    </row>
    <row r="23" spans="2:24" x14ac:dyDescent="0.25">
      <c r="B23" s="944" t="s">
        <v>48</v>
      </c>
      <c r="C23" s="892">
        <v>84144</v>
      </c>
      <c r="D23" s="892">
        <v>89779</v>
      </c>
      <c r="E23" s="892">
        <v>88748</v>
      </c>
      <c r="F23" s="892">
        <v>89865</v>
      </c>
      <c r="G23" s="892">
        <v>89904</v>
      </c>
      <c r="H23" s="892">
        <v>90147</v>
      </c>
      <c r="I23" s="892"/>
      <c r="J23" s="893"/>
      <c r="K23" s="894">
        <v>6.6968530138809657E-2</v>
      </c>
      <c r="L23" s="892">
        <v>5635</v>
      </c>
      <c r="M23" s="897">
        <v>-1.1483754552846448E-2</v>
      </c>
      <c r="N23" s="895">
        <v>-1031</v>
      </c>
      <c r="O23" s="897">
        <v>1.2586199125614206E-2</v>
      </c>
      <c r="P23" s="895">
        <v>1117</v>
      </c>
      <c r="Q23" s="897">
        <v>4.3398430979801894E-4</v>
      </c>
      <c r="R23" s="895">
        <v>39</v>
      </c>
      <c r="S23" s="896">
        <v>1.168271496868889E-2</v>
      </c>
      <c r="T23" s="895">
        <v>1041</v>
      </c>
      <c r="V23" s="927"/>
    </row>
    <row r="24" spans="2:24" x14ac:dyDescent="0.25">
      <c r="B24" s="944" t="s">
        <v>49</v>
      </c>
      <c r="C24" s="892">
        <v>11661</v>
      </c>
      <c r="D24" s="892">
        <v>12152</v>
      </c>
      <c r="E24" s="892">
        <v>11213</v>
      </c>
      <c r="F24" s="892">
        <v>11764</v>
      </c>
      <c r="G24" s="892">
        <v>12841</v>
      </c>
      <c r="H24" s="892">
        <v>12966</v>
      </c>
      <c r="I24" s="892"/>
      <c r="J24" s="893"/>
      <c r="K24" s="894">
        <v>4.2106165851985233E-2</v>
      </c>
      <c r="L24" s="892">
        <v>491</v>
      </c>
      <c r="M24" s="897">
        <v>-7.7271231073074431E-2</v>
      </c>
      <c r="N24" s="895">
        <v>-939</v>
      </c>
      <c r="O24" s="897">
        <v>4.9139391777401231E-2</v>
      </c>
      <c r="P24" s="895">
        <v>551</v>
      </c>
      <c r="Q24" s="897">
        <v>9.1550493029581848E-2</v>
      </c>
      <c r="R24" s="895">
        <v>1077</v>
      </c>
      <c r="S24" s="896">
        <v>9.2425646642514181E-2</v>
      </c>
      <c r="T24" s="895">
        <v>1097</v>
      </c>
      <c r="V24" s="927"/>
    </row>
    <row r="25" spans="2:24" x14ac:dyDescent="0.25">
      <c r="B25" s="945" t="s">
        <v>4</v>
      </c>
      <c r="C25" s="908">
        <v>3710</v>
      </c>
      <c r="D25" s="908">
        <v>3873</v>
      </c>
      <c r="E25" s="908">
        <v>3677</v>
      </c>
      <c r="F25" s="908">
        <v>3992</v>
      </c>
      <c r="G25" s="908">
        <v>4310</v>
      </c>
      <c r="H25" s="908">
        <v>4294</v>
      </c>
      <c r="I25" s="908" t="e">
        <v>#REF!</v>
      </c>
      <c r="J25" s="909"/>
      <c r="K25" s="911">
        <v>4.3935309973045733E-2</v>
      </c>
      <c r="L25" s="908">
        <v>163</v>
      </c>
      <c r="M25" s="914">
        <v>-5.060676478182291E-2</v>
      </c>
      <c r="N25" s="912">
        <v>-196</v>
      </c>
      <c r="O25" s="914">
        <v>8.5667663856404674E-2</v>
      </c>
      <c r="P25" s="912">
        <v>315</v>
      </c>
      <c r="Q25" s="914">
        <v>7.965931863727449E-2</v>
      </c>
      <c r="R25" s="912">
        <v>318</v>
      </c>
      <c r="S25" s="913">
        <v>7.9165619502387541E-2</v>
      </c>
      <c r="T25" s="912">
        <v>315</v>
      </c>
      <c r="V25" s="927"/>
      <c r="W25" s="927"/>
      <c r="X25" s="935"/>
    </row>
    <row r="26" spans="2:24" x14ac:dyDescent="0.25">
      <c r="B26" s="877" t="s">
        <v>3</v>
      </c>
      <c r="C26" s="878">
        <v>1320659</v>
      </c>
      <c r="D26" s="878">
        <v>1411021</v>
      </c>
      <c r="E26" s="878">
        <v>1427207</v>
      </c>
      <c r="F26" s="878">
        <v>1569205</v>
      </c>
      <c r="G26" s="878">
        <v>1727429</v>
      </c>
      <c r="H26" s="878">
        <v>1750531</v>
      </c>
      <c r="I26" s="878" t="e">
        <v>#REF!</v>
      </c>
      <c r="J26" s="879"/>
      <c r="K26" s="880">
        <v>6.842190149008931E-2</v>
      </c>
      <c r="L26" s="881">
        <v>90362</v>
      </c>
      <c r="M26" s="882">
        <v>1.1471126227037054E-2</v>
      </c>
      <c r="N26" s="878">
        <v>16186</v>
      </c>
      <c r="O26" s="883">
        <v>9.9493626362538778E-2</v>
      </c>
      <c r="P26" s="884">
        <v>141998</v>
      </c>
      <c r="Q26" s="883">
        <v>0.10083067540569912</v>
      </c>
      <c r="R26" s="884">
        <v>158224</v>
      </c>
      <c r="S26" s="883">
        <v>7.7014688368400197E-2</v>
      </c>
      <c r="T26" s="884">
        <v>194</v>
      </c>
    </row>
  </sheetData>
  <mergeCells count="8">
    <mergeCell ref="B3:S3"/>
    <mergeCell ref="C5:J6"/>
    <mergeCell ref="K5:T5"/>
    <mergeCell ref="K6:L6"/>
    <mergeCell ref="M6:N6"/>
    <mergeCell ref="S6:T6"/>
    <mergeCell ref="O6:P6"/>
    <mergeCell ref="Q6:R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0900-000007000000}">
          <x14:colorSeries rgb="FF376092"/>
          <x14:colorNegative rgb="FFD00000"/>
          <x14:colorAxis rgb="FF000000"/>
          <x14:colorMarkers rgb="FFD00000"/>
          <x14:colorFirst rgb="FFD00000"/>
          <x14:colorLast rgb="FFD00000"/>
          <x14:colorHigh rgb="FFD00000"/>
          <x14:colorLow rgb="FFD00000"/>
          <x14:sparklines>
            <x14:sparkline>
              <xm:f>EVO_prest!C8:H8</xm:f>
              <xm:sqref>J8</xm:sqref>
            </x14:sparkline>
            <x14:sparkline>
              <xm:f>EVO_prest!C9:H9</xm:f>
              <xm:sqref>J9</xm:sqref>
            </x14:sparkline>
            <x14:sparkline>
              <xm:f>EVO_prest!C10:H10</xm:f>
              <xm:sqref>J10</xm:sqref>
            </x14:sparkline>
            <x14:sparkline>
              <xm:f>EVO_prest!C11:H11</xm:f>
              <xm:sqref>J11</xm:sqref>
            </x14:sparkline>
            <x14:sparkline>
              <xm:f>EVO_prest!C12:H12</xm:f>
              <xm:sqref>J12</xm:sqref>
            </x14:sparkline>
            <x14:sparkline>
              <xm:f>EVO_prest!C13:H13</xm:f>
              <xm:sqref>J13</xm:sqref>
            </x14:sparkline>
            <x14:sparkline>
              <xm:f>EVO_prest!C14:H14</xm:f>
              <xm:sqref>J14</xm:sqref>
            </x14:sparkline>
            <x14:sparkline>
              <xm:f>EVO_prest!C15:H15</xm:f>
              <xm:sqref>J15</xm:sqref>
            </x14:sparkline>
            <x14:sparkline>
              <xm:f>EVO_prest!C16:H16</xm:f>
              <xm:sqref>J16</xm:sqref>
            </x14:sparkline>
            <x14:sparkline>
              <xm:f>EVO_prest!C17:H17</xm:f>
              <xm:sqref>J17</xm:sqref>
            </x14:sparkline>
            <x14:sparkline>
              <xm:f>EVO_prest!C18:H18</xm:f>
              <xm:sqref>J18</xm:sqref>
            </x14:sparkline>
            <x14:sparkline>
              <xm:f>EVO_prest!C19:H19</xm:f>
              <xm:sqref>J19</xm:sqref>
            </x14:sparkline>
            <x14:sparkline>
              <xm:f>EVO_prest!C20:H20</xm:f>
              <xm:sqref>J20</xm:sqref>
            </x14:sparkline>
            <x14:sparkline>
              <xm:f>EVO_prest!C21:H21</xm:f>
              <xm:sqref>J21</xm:sqref>
            </x14:sparkline>
            <x14:sparkline>
              <xm:f>EVO_prest!C22:H22</xm:f>
              <xm:sqref>J22</xm:sqref>
            </x14:sparkline>
            <x14:sparkline>
              <xm:f>EVO_prest!C23:H23</xm:f>
              <xm:sqref>J23</xm:sqref>
            </x14:sparkline>
            <x14:sparkline>
              <xm:f>EVO_prest!C24:H24</xm:f>
              <xm:sqref>J24</xm:sqref>
            </x14:sparkline>
            <x14:sparkline>
              <xm:f>EVO_prest!C25:H25</xm:f>
              <xm:sqref>J25</xm:sqref>
            </x14:sparkline>
            <x14:sparkline>
              <xm:f>EVO_prest!C26:H26</xm:f>
              <xm:sqref>J26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86">
    <tabColor theme="0"/>
    <pageSetUpPr fitToPage="1"/>
  </sheetPr>
  <dimension ref="A1:BA46"/>
  <sheetViews>
    <sheetView showGridLines="0" topLeftCell="A8" zoomScale="90" zoomScaleNormal="90"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5" width="11.28515625" style="262" bestFit="1" customWidth="1"/>
    <col min="6" max="6" width="7" style="262" customWidth="1"/>
    <col min="7" max="7" width="11.28515625" style="262" bestFit="1" customWidth="1"/>
    <col min="8" max="8" width="7" style="262" customWidth="1"/>
    <col min="9" max="9" width="0.42578125" style="262" customWidth="1"/>
    <col min="10" max="10" width="11.28515625" style="262" bestFit="1" customWidth="1"/>
    <col min="11" max="11" width="6.7109375" style="262" customWidth="1"/>
    <col min="12" max="12" width="11.28515625" style="262" bestFit="1" customWidth="1"/>
    <col min="13" max="13" width="6.7109375" style="262" bestFit="1" customWidth="1"/>
    <col min="14" max="14" width="11.28515625" style="262" bestFit="1" customWidth="1"/>
    <col min="15" max="15" width="6.7109375" style="262" bestFit="1" customWidth="1"/>
    <col min="16" max="16" width="0.42578125" style="262" customWidth="1"/>
    <col min="17" max="17" width="10.140625" style="262" bestFit="1" customWidth="1"/>
    <col min="18" max="18" width="6.85546875" style="262" customWidth="1"/>
    <col min="19" max="19" width="10.140625" style="262" bestFit="1" customWidth="1"/>
    <col min="20" max="20" width="6.7109375" style="262" bestFit="1" customWidth="1"/>
    <col min="21" max="21" width="10.140625" style="262" bestFit="1" customWidth="1"/>
    <col min="22" max="22" width="6.7109375" style="262" bestFit="1" customWidth="1"/>
    <col min="23" max="23" width="0.42578125" style="262" customWidth="1"/>
    <col min="24" max="24" width="10.140625" style="262" bestFit="1" customWidth="1"/>
    <col min="25" max="25" width="7" style="262" customWidth="1"/>
    <col min="26" max="26" width="10.140625" style="262" bestFit="1" customWidth="1"/>
    <col min="27" max="27" width="6.7109375" style="262" bestFit="1" customWidth="1"/>
    <col min="28" max="28" width="10.140625" style="262" bestFit="1" customWidth="1"/>
    <col min="29" max="29" width="6.7109375" style="262" bestFit="1" customWidth="1"/>
    <col min="30" max="30" width="11.42578125" style="262"/>
    <col min="31" max="33" width="2.42578125" style="262" bestFit="1" customWidth="1"/>
    <col min="34" max="34" width="13" style="262" bestFit="1" customWidth="1"/>
    <col min="35" max="35" width="3.42578125" style="262" bestFit="1" customWidth="1"/>
    <col min="36" max="36" width="3.85546875" style="262" customWidth="1"/>
    <col min="37" max="39" width="2.42578125" style="262" bestFit="1" customWidth="1"/>
    <col min="40" max="40" width="8.42578125" style="262" bestFit="1" customWidth="1"/>
    <col min="41" max="41" width="3.42578125" style="262" bestFit="1" customWidth="1"/>
    <col min="42" max="42" width="3.5703125" style="262" customWidth="1"/>
    <col min="43" max="45" width="2.42578125" style="262" bestFit="1" customWidth="1"/>
    <col min="46" max="46" width="8.42578125" style="262" bestFit="1" customWidth="1"/>
    <col min="47" max="47" width="4.140625" style="262" bestFit="1" customWidth="1"/>
    <col min="48" max="48" width="3.28515625" style="262" customWidth="1"/>
    <col min="49" max="49" width="4.28515625" style="262" bestFit="1" customWidth="1"/>
    <col min="50" max="50" width="2.42578125" style="262" bestFit="1" customWidth="1"/>
    <col min="51" max="51" width="4.28515625" style="262" bestFit="1" customWidth="1"/>
    <col min="52" max="52" width="8.42578125" style="262" bestFit="1" customWidth="1"/>
    <col min="53" max="53" width="4.28515625" style="262" bestFit="1" customWidth="1"/>
    <col min="54" max="16384" width="11.42578125" style="262"/>
  </cols>
  <sheetData>
    <row r="1" spans="1:53" s="202" customFormat="1" ht="15" customHeight="1" x14ac:dyDescent="0.2">
      <c r="B1" s="203"/>
      <c r="C1" s="204"/>
      <c r="I1" s="204"/>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6" customFormat="1" ht="52.5" customHeight="1" x14ac:dyDescent="0.2">
      <c r="B2" s="1059"/>
      <c r="C2" s="1059"/>
    </row>
    <row r="3" spans="1:53" s="209" customFormat="1" ht="4.5" customHeight="1" x14ac:dyDescent="0.2">
      <c r="B3" s="1060"/>
      <c r="C3" s="1060"/>
    </row>
    <row r="4" spans="1:53" s="209" customFormat="1" ht="17.25" customHeight="1" x14ac:dyDescent="0.2">
      <c r="A4" s="1060" t="s">
        <v>403</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row>
    <row r="5" spans="1:53" s="209" customFormat="1" ht="17.25" customHeight="1" x14ac:dyDescent="0.2">
      <c r="B5" s="1061"/>
      <c r="C5" s="1061"/>
      <c r="D5" s="1061"/>
      <c r="E5" s="1061"/>
      <c r="F5" s="1061"/>
      <c r="G5" s="1061"/>
      <c r="H5" s="1061"/>
      <c r="I5" s="1061"/>
      <c r="J5" s="1061"/>
      <c r="K5" s="1061"/>
      <c r="L5" s="1061"/>
      <c r="M5" s="1061"/>
      <c r="N5" s="1061"/>
      <c r="O5" s="1061"/>
      <c r="P5" s="1061"/>
      <c r="Q5" s="1061"/>
      <c r="R5" s="1061"/>
      <c r="S5" s="1061"/>
      <c r="T5" s="1061"/>
      <c r="U5" s="1061"/>
      <c r="V5" s="1061"/>
      <c r="W5" s="1061"/>
      <c r="X5" s="1061"/>
      <c r="Y5" s="1061"/>
      <c r="Z5" s="1061"/>
      <c r="AA5" s="1061"/>
      <c r="AB5" s="1061"/>
      <c r="AC5" s="1061"/>
    </row>
    <row r="6" spans="1:53" s="209" customFormat="1" ht="6" customHeight="1" x14ac:dyDescent="0.2"/>
    <row r="7" spans="1:53" s="214" customFormat="1" ht="12.75" customHeight="1" x14ac:dyDescent="0.2">
      <c r="A7" s="210"/>
      <c r="B7" s="1062" t="s">
        <v>15</v>
      </c>
      <c r="C7" s="212"/>
      <c r="D7" s="1065" t="s">
        <v>223</v>
      </c>
      <c r="E7" s="1066"/>
      <c r="F7" s="1066"/>
      <c r="G7" s="1066"/>
      <c r="H7" s="1066"/>
      <c r="I7" s="569"/>
      <c r="J7" s="1069"/>
      <c r="K7" s="1069"/>
      <c r="L7" s="1069"/>
      <c r="M7" s="1069"/>
      <c r="N7" s="1069"/>
      <c r="O7" s="1069"/>
      <c r="P7" s="569"/>
      <c r="Q7" s="1069"/>
      <c r="R7" s="1069"/>
      <c r="S7" s="1069"/>
      <c r="T7" s="1069"/>
      <c r="U7" s="1069"/>
      <c r="V7" s="1069"/>
      <c r="W7" s="569"/>
      <c r="X7" s="1069"/>
      <c r="Y7" s="1069"/>
      <c r="Z7" s="1069"/>
      <c r="AA7" s="1069"/>
      <c r="AB7" s="1069"/>
      <c r="AC7" s="1070"/>
      <c r="AD7" s="431"/>
      <c r="AE7" s="431"/>
      <c r="AF7" s="432"/>
      <c r="AG7" s="432"/>
      <c r="AH7" s="432"/>
      <c r="AI7" s="432"/>
      <c r="AJ7" s="432"/>
      <c r="AK7" s="432"/>
      <c r="AL7" s="433"/>
    </row>
    <row r="8" spans="1:53" s="214" customFormat="1" ht="33.75" customHeight="1" x14ac:dyDescent="0.2">
      <c r="A8" s="210"/>
      <c r="B8" s="1063"/>
      <c r="C8" s="212"/>
      <c r="D8" s="1067"/>
      <c r="E8" s="1068"/>
      <c r="F8" s="1068"/>
      <c r="G8" s="1068"/>
      <c r="H8" s="1068"/>
      <c r="I8" s="502"/>
      <c r="J8" s="1071" t="s">
        <v>224</v>
      </c>
      <c r="K8" s="1069"/>
      <c r="L8" s="1069"/>
      <c r="M8" s="1069"/>
      <c r="N8" s="1069"/>
      <c r="O8" s="1070"/>
      <c r="P8" s="212"/>
      <c r="Q8" s="1071" t="s">
        <v>225</v>
      </c>
      <c r="R8" s="1069"/>
      <c r="S8" s="1069"/>
      <c r="T8" s="1069"/>
      <c r="U8" s="1069"/>
      <c r="V8" s="1070"/>
      <c r="W8" s="212"/>
      <c r="X8" s="1071" t="s">
        <v>226</v>
      </c>
      <c r="Y8" s="1069"/>
      <c r="Z8" s="1069"/>
      <c r="AA8" s="1069"/>
      <c r="AB8" s="1069"/>
      <c r="AC8" s="1070"/>
      <c r="AD8" s="431"/>
      <c r="AE8" s="431"/>
      <c r="AF8" s="432"/>
      <c r="AG8" s="432"/>
      <c r="AH8" s="432"/>
      <c r="AI8" s="432"/>
      <c r="AJ8" s="432"/>
      <c r="AK8" s="432"/>
      <c r="AL8" s="433"/>
    </row>
    <row r="9" spans="1:53" s="214" customFormat="1" ht="21.75" customHeight="1" x14ac:dyDescent="0.2">
      <c r="A9" s="210"/>
      <c r="B9" s="1063"/>
      <c r="C9" s="212"/>
      <c r="D9" s="1072" t="s">
        <v>12</v>
      </c>
      <c r="E9" s="1074" t="s">
        <v>27</v>
      </c>
      <c r="F9" s="1075"/>
      <c r="G9" s="1075" t="s">
        <v>26</v>
      </c>
      <c r="H9" s="1076"/>
      <c r="I9" s="212"/>
      <c r="J9" s="1077" t="s">
        <v>12</v>
      </c>
      <c r="K9" s="1079" t="s">
        <v>221</v>
      </c>
      <c r="L9" s="1074" t="s">
        <v>27</v>
      </c>
      <c r="M9" s="1075"/>
      <c r="N9" s="1075" t="s">
        <v>26</v>
      </c>
      <c r="O9" s="1076"/>
      <c r="P9" s="212"/>
      <c r="Q9" s="1077" t="s">
        <v>12</v>
      </c>
      <c r="R9" s="1079" t="s">
        <v>221</v>
      </c>
      <c r="S9" s="1074" t="s">
        <v>27</v>
      </c>
      <c r="T9" s="1075"/>
      <c r="U9" s="1075" t="s">
        <v>26</v>
      </c>
      <c r="V9" s="1076"/>
      <c r="W9" s="212"/>
      <c r="X9" s="1077" t="s">
        <v>12</v>
      </c>
      <c r="Y9" s="1079" t="s">
        <v>221</v>
      </c>
      <c r="Z9" s="1074" t="s">
        <v>27</v>
      </c>
      <c r="AA9" s="1075"/>
      <c r="AB9" s="1075" t="s">
        <v>26</v>
      </c>
      <c r="AC9" s="1076"/>
      <c r="AD9" s="431"/>
      <c r="AE9" s="431"/>
      <c r="AF9" s="432"/>
      <c r="AG9" s="432"/>
      <c r="AH9" s="432"/>
      <c r="AI9" s="432"/>
      <c r="AJ9" s="432"/>
      <c r="AK9" s="432"/>
      <c r="AL9" s="433"/>
    </row>
    <row r="10" spans="1:53" s="220" customFormat="1" ht="36.75" customHeight="1" x14ac:dyDescent="0.2">
      <c r="A10" s="215"/>
      <c r="B10" s="1064"/>
      <c r="C10" s="217"/>
      <c r="D10" s="1073"/>
      <c r="E10" s="409" t="s">
        <v>12</v>
      </c>
      <c r="F10" s="409" t="s">
        <v>221</v>
      </c>
      <c r="G10" s="409" t="s">
        <v>12</v>
      </c>
      <c r="H10" s="219" t="s">
        <v>221</v>
      </c>
      <c r="I10" s="217"/>
      <c r="J10" s="1078"/>
      <c r="K10" s="1080"/>
      <c r="L10" s="409" t="s">
        <v>12</v>
      </c>
      <c r="M10" s="409" t="s">
        <v>222</v>
      </c>
      <c r="N10" s="409" t="s">
        <v>12</v>
      </c>
      <c r="O10" s="219" t="s">
        <v>222</v>
      </c>
      <c r="P10" s="217"/>
      <c r="Q10" s="1078"/>
      <c r="R10" s="1080"/>
      <c r="S10" s="409" t="s">
        <v>12</v>
      </c>
      <c r="T10" s="409" t="s">
        <v>222</v>
      </c>
      <c r="U10" s="409" t="s">
        <v>12</v>
      </c>
      <c r="V10" s="219" t="s">
        <v>222</v>
      </c>
      <c r="W10" s="217"/>
      <c r="X10" s="1078"/>
      <c r="Y10" s="1080"/>
      <c r="Z10" s="409" t="s">
        <v>12</v>
      </c>
      <c r="AA10" s="409" t="s">
        <v>222</v>
      </c>
      <c r="AB10" s="409" t="s">
        <v>12</v>
      </c>
      <c r="AC10" s="219" t="s">
        <v>222</v>
      </c>
      <c r="AD10" s="434"/>
      <c r="AE10" s="435"/>
      <c r="AF10" s="310"/>
      <c r="AG10" s="310"/>
      <c r="AH10" s="310"/>
      <c r="AI10" s="310"/>
      <c r="AJ10" s="436"/>
      <c r="AK10" s="436"/>
      <c r="AL10" s="436"/>
    </row>
    <row r="11" spans="1:53" s="224" customFormat="1" ht="4.5" customHeight="1" x14ac:dyDescent="0.2">
      <c r="A11" s="221"/>
      <c r="B11" s="222"/>
      <c r="C11" s="223"/>
      <c r="D11" s="222"/>
      <c r="E11" s="222"/>
      <c r="F11" s="222"/>
      <c r="G11" s="222"/>
      <c r="H11" s="222"/>
      <c r="I11" s="223"/>
      <c r="J11" s="222"/>
      <c r="K11" s="222"/>
      <c r="L11" s="222"/>
      <c r="M11" s="222"/>
      <c r="N11" s="222"/>
      <c r="O11" s="222"/>
      <c r="P11" s="223"/>
      <c r="Q11" s="222"/>
      <c r="R11" s="222"/>
      <c r="S11" s="222"/>
      <c r="T11" s="222"/>
      <c r="U11" s="222"/>
      <c r="V11" s="222"/>
      <c r="W11" s="223"/>
      <c r="X11" s="222"/>
      <c r="Y11" s="222"/>
      <c r="Z11" s="222"/>
      <c r="AA11" s="222"/>
      <c r="AB11" s="222"/>
      <c r="AC11" s="222"/>
      <c r="AD11" s="431"/>
      <c r="AE11" s="435"/>
      <c r="AF11" s="310"/>
      <c r="AG11" s="310"/>
      <c r="AH11" s="310"/>
      <c r="AI11" s="310"/>
      <c r="AJ11" s="232"/>
      <c r="AK11" s="232"/>
      <c r="AL11" s="232"/>
    </row>
    <row r="12" spans="1:53" s="233" customFormat="1" ht="18" customHeight="1" x14ac:dyDescent="0.15">
      <c r="A12" s="225"/>
      <c r="B12" s="226" t="s">
        <v>11</v>
      </c>
      <c r="C12" s="227"/>
      <c r="D12" s="756">
        <v>8500187</v>
      </c>
      <c r="E12" s="739">
        <v>4312592</v>
      </c>
      <c r="F12" s="748">
        <v>50.735260294861753</v>
      </c>
      <c r="G12" s="739">
        <v>4187595</v>
      </c>
      <c r="H12" s="231">
        <v>49.264739705138247</v>
      </c>
      <c r="I12" s="227"/>
      <c r="J12" s="228">
        <v>6973199</v>
      </c>
      <c r="K12" s="751">
        <v>82.035830505846519</v>
      </c>
      <c r="L12" s="745">
        <v>3455026</v>
      </c>
      <c r="M12" s="748">
        <v>49.547216421042911</v>
      </c>
      <c r="N12" s="745">
        <v>3518173</v>
      </c>
      <c r="O12" s="229">
        <v>50.452783578957096</v>
      </c>
      <c r="P12" s="227"/>
      <c r="Q12" s="228">
        <v>1106846</v>
      </c>
      <c r="R12" s="751">
        <v>13.021431175572962</v>
      </c>
      <c r="S12" s="745">
        <v>592822</v>
      </c>
      <c r="T12" s="748">
        <v>53.559573779911574</v>
      </c>
      <c r="U12" s="745">
        <v>514024</v>
      </c>
      <c r="V12" s="229">
        <v>46.440426220088433</v>
      </c>
      <c r="W12" s="227"/>
      <c r="X12" s="228">
        <v>420142</v>
      </c>
      <c r="Y12" s="751">
        <v>4.9427383185805214</v>
      </c>
      <c r="Z12" s="745">
        <v>264744</v>
      </c>
      <c r="AA12" s="748">
        <v>63.01298132536143</v>
      </c>
      <c r="AB12" s="745">
        <v>155398</v>
      </c>
      <c r="AC12" s="229">
        <v>36.98701867463857</v>
      </c>
      <c r="AD12" s="576"/>
      <c r="AE12" s="306"/>
      <c r="AF12" s="306"/>
      <c r="AG12" s="306"/>
      <c r="AH12" s="307"/>
      <c r="AI12" s="437"/>
      <c r="AJ12" s="232"/>
      <c r="AK12" s="306"/>
      <c r="AL12" s="306"/>
      <c r="AM12" s="306"/>
      <c r="AN12" s="307"/>
      <c r="AO12" s="437"/>
      <c r="AQ12" s="306"/>
      <c r="AR12" s="306"/>
      <c r="AS12" s="306"/>
      <c r="AT12" s="307"/>
      <c r="AU12" s="437"/>
      <c r="AW12" s="306"/>
      <c r="AX12" s="306"/>
      <c r="AY12" s="306"/>
      <c r="AZ12" s="307"/>
      <c r="BA12" s="437"/>
    </row>
    <row r="13" spans="1:53" s="233" customFormat="1" ht="18" customHeight="1" x14ac:dyDescent="0.15">
      <c r="A13" s="225"/>
      <c r="B13" s="234" t="s">
        <v>10</v>
      </c>
      <c r="C13" s="227"/>
      <c r="D13" s="757">
        <v>1326315</v>
      </c>
      <c r="E13" s="740">
        <v>670839</v>
      </c>
      <c r="F13" s="578">
        <v>50.579161059024436</v>
      </c>
      <c r="G13" s="740">
        <v>655476</v>
      </c>
      <c r="H13" s="238">
        <v>49.420838940975557</v>
      </c>
      <c r="I13" s="227"/>
      <c r="J13" s="235">
        <v>1033381</v>
      </c>
      <c r="K13" s="752">
        <v>77.913693202595155</v>
      </c>
      <c r="L13" s="746">
        <v>505920</v>
      </c>
      <c r="M13" s="749">
        <v>48.957741626757219</v>
      </c>
      <c r="N13" s="746">
        <v>527461</v>
      </c>
      <c r="O13" s="236">
        <v>51.042258373242788</v>
      </c>
      <c r="P13" s="227"/>
      <c r="Q13" s="235">
        <v>195961</v>
      </c>
      <c r="R13" s="752">
        <v>14.77484609613855</v>
      </c>
      <c r="S13" s="746">
        <v>104323</v>
      </c>
      <c r="T13" s="749">
        <v>53.236613407769916</v>
      </c>
      <c r="U13" s="746">
        <v>91638</v>
      </c>
      <c r="V13" s="236">
        <v>46.763386592230091</v>
      </c>
      <c r="W13" s="227"/>
      <c r="X13" s="235">
        <v>96973</v>
      </c>
      <c r="Y13" s="752">
        <v>7.3114607012662907</v>
      </c>
      <c r="Z13" s="746">
        <v>60596</v>
      </c>
      <c r="AA13" s="749">
        <v>62.487496519649795</v>
      </c>
      <c r="AB13" s="746">
        <v>36377</v>
      </c>
      <c r="AC13" s="236">
        <v>37.512503480350205</v>
      </c>
      <c r="AD13" s="576"/>
      <c r="AE13" s="306"/>
      <c r="AF13" s="306"/>
      <c r="AG13" s="306"/>
      <c r="AH13" s="307"/>
      <c r="AI13" s="437"/>
      <c r="AJ13" s="232"/>
      <c r="AK13" s="306"/>
      <c r="AL13" s="306"/>
      <c r="AM13" s="306"/>
      <c r="AN13" s="307"/>
      <c r="AO13" s="437"/>
      <c r="AQ13" s="306"/>
      <c r="AR13" s="306"/>
      <c r="AS13" s="306"/>
      <c r="AT13" s="307"/>
      <c r="AU13" s="437"/>
      <c r="AW13" s="306"/>
      <c r="AX13" s="306"/>
      <c r="AY13" s="306"/>
      <c r="AZ13" s="307"/>
      <c r="BA13" s="437"/>
    </row>
    <row r="14" spans="1:53" s="233" customFormat="1" ht="18" customHeight="1" x14ac:dyDescent="0.15">
      <c r="A14" s="225"/>
      <c r="B14" s="234" t="s">
        <v>40</v>
      </c>
      <c r="C14" s="227"/>
      <c r="D14" s="757">
        <v>1004686</v>
      </c>
      <c r="E14" s="740">
        <v>525552</v>
      </c>
      <c r="F14" s="578">
        <v>52.310074988603404</v>
      </c>
      <c r="G14" s="740">
        <v>479134</v>
      </c>
      <c r="H14" s="238">
        <v>47.689925011396596</v>
      </c>
      <c r="I14" s="227"/>
      <c r="J14" s="235">
        <v>731830</v>
      </c>
      <c r="K14" s="752">
        <v>72.841663962670921</v>
      </c>
      <c r="L14" s="746">
        <v>367339</v>
      </c>
      <c r="M14" s="749">
        <v>50.194580708634518</v>
      </c>
      <c r="N14" s="746">
        <v>364491</v>
      </c>
      <c r="O14" s="236">
        <v>49.805419291365482</v>
      </c>
      <c r="P14" s="227"/>
      <c r="Q14" s="235">
        <v>187640</v>
      </c>
      <c r="R14" s="752">
        <v>18.676482005323056</v>
      </c>
      <c r="S14" s="746">
        <v>102668</v>
      </c>
      <c r="T14" s="749">
        <v>54.715412492005967</v>
      </c>
      <c r="U14" s="746">
        <v>84972</v>
      </c>
      <c r="V14" s="236">
        <v>45.284587507994026</v>
      </c>
      <c r="W14" s="227"/>
      <c r="X14" s="235">
        <v>85216</v>
      </c>
      <c r="Y14" s="752">
        <v>8.4818540320060194</v>
      </c>
      <c r="Z14" s="746">
        <v>55545</v>
      </c>
      <c r="AA14" s="749">
        <v>65.181421329327833</v>
      </c>
      <c r="AB14" s="746">
        <v>29671</v>
      </c>
      <c r="AC14" s="236">
        <v>34.818578670672174</v>
      </c>
      <c r="AD14" s="576"/>
      <c r="AE14" s="306"/>
      <c r="AF14" s="306"/>
      <c r="AG14" s="306"/>
      <c r="AH14" s="307"/>
      <c r="AI14" s="438"/>
      <c r="AJ14" s="232"/>
      <c r="AK14" s="306"/>
      <c r="AL14" s="306"/>
      <c r="AM14" s="306"/>
      <c r="AN14" s="307"/>
      <c r="AO14" s="437"/>
      <c r="AQ14" s="306"/>
      <c r="AR14" s="306"/>
      <c r="AS14" s="306"/>
      <c r="AT14" s="307"/>
      <c r="AU14" s="437"/>
      <c r="AW14" s="306"/>
      <c r="AX14" s="306"/>
      <c r="AY14" s="306"/>
      <c r="AZ14" s="307"/>
      <c r="BA14" s="437"/>
    </row>
    <row r="15" spans="1:53" s="233" customFormat="1" ht="18" customHeight="1" x14ac:dyDescent="0.15">
      <c r="A15" s="225"/>
      <c r="B15" s="234" t="s">
        <v>41</v>
      </c>
      <c r="C15" s="227"/>
      <c r="D15" s="757">
        <v>1176659</v>
      </c>
      <c r="E15" s="740">
        <v>590963</v>
      </c>
      <c r="F15" s="578">
        <v>50.2238116565632</v>
      </c>
      <c r="G15" s="740">
        <v>585696</v>
      </c>
      <c r="H15" s="238">
        <v>49.7761883434368</v>
      </c>
      <c r="I15" s="227"/>
      <c r="J15" s="235">
        <v>984374</v>
      </c>
      <c r="K15" s="752">
        <v>83.658392108503818</v>
      </c>
      <c r="L15" s="746">
        <v>484292</v>
      </c>
      <c r="M15" s="749">
        <v>49.197967439205023</v>
      </c>
      <c r="N15" s="746">
        <v>500082</v>
      </c>
      <c r="O15" s="236">
        <v>50.802032560794984</v>
      </c>
      <c r="P15" s="227"/>
      <c r="Q15" s="235">
        <v>141017</v>
      </c>
      <c r="R15" s="752">
        <v>11.984525678212634</v>
      </c>
      <c r="S15" s="746">
        <v>74671</v>
      </c>
      <c r="T15" s="749">
        <v>52.951771772197674</v>
      </c>
      <c r="U15" s="746">
        <v>66346</v>
      </c>
      <c r="V15" s="236">
        <v>47.048228227802319</v>
      </c>
      <c r="W15" s="227"/>
      <c r="X15" s="235">
        <v>51268</v>
      </c>
      <c r="Y15" s="752">
        <v>4.3570822132835429</v>
      </c>
      <c r="Z15" s="746">
        <v>32000</v>
      </c>
      <c r="AA15" s="749">
        <v>62.41710228602637</v>
      </c>
      <c r="AB15" s="746">
        <v>19268</v>
      </c>
      <c r="AC15" s="236">
        <v>37.58289771397363</v>
      </c>
      <c r="AD15" s="576"/>
      <c r="AE15" s="306"/>
      <c r="AF15" s="306"/>
      <c r="AG15" s="306"/>
      <c r="AH15" s="307"/>
      <c r="AI15" s="437"/>
      <c r="AJ15" s="232"/>
      <c r="AK15" s="306"/>
      <c r="AL15" s="306"/>
      <c r="AM15" s="306"/>
      <c r="AN15" s="307"/>
      <c r="AO15" s="437"/>
      <c r="AQ15" s="306"/>
      <c r="AR15" s="306"/>
      <c r="AS15" s="306"/>
      <c r="AT15" s="307"/>
      <c r="AU15" s="437"/>
      <c r="AW15" s="306"/>
      <c r="AX15" s="306"/>
      <c r="AY15" s="306"/>
      <c r="AZ15" s="307"/>
      <c r="BA15" s="437"/>
    </row>
    <row r="16" spans="1:53" s="233" customFormat="1" ht="18" customHeight="1" x14ac:dyDescent="0.15">
      <c r="A16" s="225"/>
      <c r="B16" s="234" t="s">
        <v>9</v>
      </c>
      <c r="C16" s="227"/>
      <c r="D16" s="757">
        <v>2177701</v>
      </c>
      <c r="E16" s="740">
        <v>1102286</v>
      </c>
      <c r="F16" s="578">
        <v>50.616957975406173</v>
      </c>
      <c r="G16" s="740">
        <v>1075415</v>
      </c>
      <c r="H16" s="238">
        <v>49.383042024593827</v>
      </c>
      <c r="I16" s="227"/>
      <c r="J16" s="235">
        <v>1804834</v>
      </c>
      <c r="K16" s="752">
        <v>82.877952482916612</v>
      </c>
      <c r="L16" s="746">
        <v>896471</v>
      </c>
      <c r="M16" s="749">
        <v>49.670551419133282</v>
      </c>
      <c r="N16" s="746">
        <v>908363</v>
      </c>
      <c r="O16" s="236">
        <v>50.329448580866718</v>
      </c>
      <c r="P16" s="227"/>
      <c r="Q16" s="235">
        <v>277418</v>
      </c>
      <c r="R16" s="752">
        <v>12.739030748482</v>
      </c>
      <c r="S16" s="746">
        <v>146526</v>
      </c>
      <c r="T16" s="749">
        <v>52.81776957515374</v>
      </c>
      <c r="U16" s="746">
        <v>130892</v>
      </c>
      <c r="V16" s="236">
        <v>47.18223042484626</v>
      </c>
      <c r="W16" s="227"/>
      <c r="X16" s="235">
        <v>95449</v>
      </c>
      <c r="Y16" s="752">
        <v>4.3830167686013821</v>
      </c>
      <c r="Z16" s="746">
        <v>59289</v>
      </c>
      <c r="AA16" s="749">
        <v>62.115894351957593</v>
      </c>
      <c r="AB16" s="746">
        <v>36160</v>
      </c>
      <c r="AC16" s="236">
        <v>37.884105648042407</v>
      </c>
      <c r="AD16" s="576"/>
      <c r="AE16" s="306"/>
      <c r="AF16" s="306"/>
      <c r="AG16" s="306"/>
      <c r="AH16" s="307"/>
      <c r="AI16" s="437"/>
      <c r="AJ16" s="232"/>
      <c r="AK16" s="306"/>
      <c r="AL16" s="306"/>
      <c r="AM16" s="306"/>
      <c r="AN16" s="307"/>
      <c r="AO16" s="437"/>
      <c r="AQ16" s="306"/>
      <c r="AR16" s="306"/>
      <c r="AS16" s="306"/>
      <c r="AT16" s="307"/>
      <c r="AU16" s="437"/>
      <c r="AW16" s="306"/>
      <c r="AX16" s="306"/>
      <c r="AY16" s="306"/>
      <c r="AZ16" s="307"/>
      <c r="BA16" s="437"/>
    </row>
    <row r="17" spans="1:53" s="233" customFormat="1" ht="18" customHeight="1" x14ac:dyDescent="0.15">
      <c r="A17" s="225"/>
      <c r="B17" s="234" t="s">
        <v>8</v>
      </c>
      <c r="C17" s="227"/>
      <c r="D17" s="758">
        <v>585402</v>
      </c>
      <c r="E17" s="741">
        <v>301684</v>
      </c>
      <c r="F17" s="579">
        <v>51.534501077891768</v>
      </c>
      <c r="G17" s="741">
        <v>283718</v>
      </c>
      <c r="H17" s="238">
        <v>48.465498922108225</v>
      </c>
      <c r="I17" s="227"/>
      <c r="J17" s="239">
        <v>450337</v>
      </c>
      <c r="K17" s="753">
        <v>76.927820540414956</v>
      </c>
      <c r="L17" s="741">
        <v>224677</v>
      </c>
      <c r="M17" s="579">
        <v>49.890859511876663</v>
      </c>
      <c r="N17" s="741">
        <v>225660</v>
      </c>
      <c r="O17" s="236">
        <v>50.109140488123337</v>
      </c>
      <c r="P17" s="227"/>
      <c r="Q17" s="239">
        <v>94037</v>
      </c>
      <c r="R17" s="753">
        <v>16.063662235523623</v>
      </c>
      <c r="S17" s="741">
        <v>50383</v>
      </c>
      <c r="T17" s="579">
        <v>53.57784701766326</v>
      </c>
      <c r="U17" s="741">
        <v>43654</v>
      </c>
      <c r="V17" s="236">
        <v>46.42215298233674</v>
      </c>
      <c r="W17" s="227"/>
      <c r="X17" s="239">
        <v>41028</v>
      </c>
      <c r="Y17" s="753">
        <v>7.0085172240614142</v>
      </c>
      <c r="Z17" s="741">
        <v>26624</v>
      </c>
      <c r="AA17" s="579">
        <v>64.892268694550054</v>
      </c>
      <c r="AB17" s="741">
        <v>14404</v>
      </c>
      <c r="AC17" s="236">
        <v>35.107731305449938</v>
      </c>
      <c r="AD17" s="576"/>
      <c r="AE17" s="306"/>
      <c r="AF17" s="306"/>
      <c r="AG17" s="306"/>
      <c r="AH17" s="307"/>
      <c r="AI17" s="437"/>
      <c r="AJ17" s="232"/>
      <c r="AK17" s="306"/>
      <c r="AL17" s="306"/>
      <c r="AM17" s="306"/>
      <c r="AN17" s="307"/>
      <c r="AO17" s="437"/>
      <c r="AQ17" s="306"/>
      <c r="AR17" s="306"/>
      <c r="AS17" s="306"/>
      <c r="AT17" s="307"/>
      <c r="AU17" s="437"/>
      <c r="AW17" s="306"/>
      <c r="AX17" s="306"/>
      <c r="AY17" s="306"/>
      <c r="AZ17" s="307"/>
      <c r="BA17" s="437"/>
    </row>
    <row r="18" spans="1:53" s="233" customFormat="1" ht="18" customHeight="1" x14ac:dyDescent="0.15">
      <c r="A18" s="225"/>
      <c r="B18" s="234" t="s">
        <v>7</v>
      </c>
      <c r="C18" s="227"/>
      <c r="D18" s="757">
        <v>2372640</v>
      </c>
      <c r="E18" s="740">
        <v>1204757</v>
      </c>
      <c r="F18" s="578">
        <v>50.777066895947129</v>
      </c>
      <c r="G18" s="740">
        <v>1167883</v>
      </c>
      <c r="H18" s="238">
        <v>49.222933104052871</v>
      </c>
      <c r="I18" s="227"/>
      <c r="J18" s="235">
        <v>1750539</v>
      </c>
      <c r="K18" s="752">
        <v>73.780219502326531</v>
      </c>
      <c r="L18" s="746">
        <v>860399</v>
      </c>
      <c r="M18" s="749">
        <v>49.150518783071959</v>
      </c>
      <c r="N18" s="746">
        <v>890140</v>
      </c>
      <c r="O18" s="236">
        <v>50.849481216928041</v>
      </c>
      <c r="P18" s="227"/>
      <c r="Q18" s="235">
        <v>403248</v>
      </c>
      <c r="R18" s="752">
        <v>16.995751567873761</v>
      </c>
      <c r="S18" s="746">
        <v>207868</v>
      </c>
      <c r="T18" s="749">
        <v>51.548426774590325</v>
      </c>
      <c r="U18" s="746">
        <v>195380</v>
      </c>
      <c r="V18" s="236">
        <v>48.451573225409675</v>
      </c>
      <c r="W18" s="227"/>
      <c r="X18" s="235">
        <v>218853</v>
      </c>
      <c r="Y18" s="752">
        <v>9.2240289297997169</v>
      </c>
      <c r="Z18" s="746">
        <v>136490</v>
      </c>
      <c r="AA18" s="749">
        <v>62.366063065162457</v>
      </c>
      <c r="AB18" s="746">
        <v>82363</v>
      </c>
      <c r="AC18" s="236">
        <v>37.633936934837543</v>
      </c>
      <c r="AD18" s="576"/>
      <c r="AE18" s="306"/>
      <c r="AF18" s="306"/>
      <c r="AG18" s="306"/>
      <c r="AH18" s="307"/>
      <c r="AI18" s="437"/>
      <c r="AJ18" s="232"/>
      <c r="AK18" s="306"/>
      <c r="AL18" s="306"/>
      <c r="AM18" s="306"/>
      <c r="AN18" s="307"/>
      <c r="AO18" s="437"/>
      <c r="AQ18" s="306"/>
      <c r="AR18" s="306"/>
      <c r="AS18" s="306"/>
      <c r="AT18" s="307"/>
      <c r="AU18" s="437"/>
      <c r="AW18" s="306"/>
      <c r="AX18" s="306"/>
      <c r="AY18" s="306"/>
      <c r="AZ18" s="307"/>
      <c r="BA18" s="437"/>
    </row>
    <row r="19" spans="1:53" s="233" customFormat="1" ht="18" customHeight="1" x14ac:dyDescent="0.15">
      <c r="A19" s="225"/>
      <c r="B19" s="234" t="s">
        <v>43</v>
      </c>
      <c r="C19" s="227"/>
      <c r="D19" s="757">
        <v>2053328</v>
      </c>
      <c r="E19" s="740">
        <v>1025325</v>
      </c>
      <c r="F19" s="578">
        <v>49.934788791659201</v>
      </c>
      <c r="G19" s="740">
        <v>1028003</v>
      </c>
      <c r="H19" s="238">
        <v>50.065211208340799</v>
      </c>
      <c r="I19" s="227"/>
      <c r="J19" s="235">
        <v>1657821</v>
      </c>
      <c r="K19" s="752">
        <v>80.738245424014082</v>
      </c>
      <c r="L19" s="746">
        <v>806769</v>
      </c>
      <c r="M19" s="749">
        <v>48.664421550939458</v>
      </c>
      <c r="N19" s="746">
        <v>851052</v>
      </c>
      <c r="O19" s="236">
        <v>51.335578449060549</v>
      </c>
      <c r="P19" s="227"/>
      <c r="Q19" s="235">
        <v>263299</v>
      </c>
      <c r="R19" s="752">
        <v>12.823036553341696</v>
      </c>
      <c r="S19" s="746">
        <v>137473</v>
      </c>
      <c r="T19" s="749">
        <v>52.21174406283351</v>
      </c>
      <c r="U19" s="746">
        <v>125826</v>
      </c>
      <c r="V19" s="236">
        <v>47.78825593716649</v>
      </c>
      <c r="W19" s="227"/>
      <c r="X19" s="235">
        <v>132208</v>
      </c>
      <c r="Y19" s="752">
        <v>6.4387180226442142</v>
      </c>
      <c r="Z19" s="746">
        <v>81083</v>
      </c>
      <c r="AA19" s="749">
        <v>61.329874137722371</v>
      </c>
      <c r="AB19" s="746">
        <v>51125</v>
      </c>
      <c r="AC19" s="236">
        <v>38.670125862277622</v>
      </c>
      <c r="AD19" s="576"/>
      <c r="AE19" s="306"/>
      <c r="AF19" s="306"/>
      <c r="AG19" s="306"/>
      <c r="AH19" s="307"/>
      <c r="AI19" s="437"/>
      <c r="AJ19" s="232"/>
      <c r="AK19" s="306"/>
      <c r="AL19" s="306"/>
      <c r="AM19" s="306"/>
      <c r="AN19" s="307"/>
      <c r="AO19" s="437"/>
      <c r="AQ19" s="306"/>
      <c r="AR19" s="306"/>
      <c r="AS19" s="306"/>
      <c r="AT19" s="307"/>
      <c r="AU19" s="437"/>
      <c r="AW19" s="306"/>
      <c r="AX19" s="306"/>
      <c r="AY19" s="306"/>
      <c r="AZ19" s="307"/>
      <c r="BA19" s="437"/>
    </row>
    <row r="20" spans="1:53" s="233" customFormat="1" ht="18" customHeight="1" x14ac:dyDescent="0.15">
      <c r="A20" s="225"/>
      <c r="B20" s="234" t="s">
        <v>44</v>
      </c>
      <c r="C20" s="227"/>
      <c r="D20" s="757">
        <v>7792611</v>
      </c>
      <c r="E20" s="740">
        <v>3958825</v>
      </c>
      <c r="F20" s="578">
        <v>50.802292068730239</v>
      </c>
      <c r="G20" s="740">
        <v>3833786</v>
      </c>
      <c r="H20" s="238">
        <v>49.197707931269761</v>
      </c>
      <c r="I20" s="227"/>
      <c r="J20" s="235">
        <v>6290816</v>
      </c>
      <c r="K20" s="752">
        <v>80.727961398304117</v>
      </c>
      <c r="L20" s="746">
        <v>3102706</v>
      </c>
      <c r="M20" s="749">
        <v>49.32120093800232</v>
      </c>
      <c r="N20" s="746">
        <v>3188110</v>
      </c>
      <c r="O20" s="236">
        <v>50.67879906199768</v>
      </c>
      <c r="P20" s="227"/>
      <c r="Q20" s="235">
        <v>1048523</v>
      </c>
      <c r="R20" s="752">
        <v>13.455348919636819</v>
      </c>
      <c r="S20" s="746">
        <v>569613</v>
      </c>
      <c r="T20" s="749">
        <v>54.325274695929416</v>
      </c>
      <c r="U20" s="746">
        <v>478910</v>
      </c>
      <c r="V20" s="236">
        <v>45.674725304070584</v>
      </c>
      <c r="W20" s="227"/>
      <c r="X20" s="235">
        <v>453272</v>
      </c>
      <c r="Y20" s="752">
        <v>5.816689682059069</v>
      </c>
      <c r="Z20" s="746">
        <v>286506</v>
      </c>
      <c r="AA20" s="749">
        <v>63.208404666513708</v>
      </c>
      <c r="AB20" s="746">
        <v>166766</v>
      </c>
      <c r="AC20" s="236">
        <v>36.791595333486292</v>
      </c>
      <c r="AD20" s="576"/>
      <c r="AE20" s="306"/>
      <c r="AF20" s="306"/>
      <c r="AG20" s="306"/>
      <c r="AH20" s="307"/>
      <c r="AI20" s="437"/>
      <c r="AJ20" s="232"/>
      <c r="AK20" s="306"/>
      <c r="AL20" s="306"/>
      <c r="AM20" s="306"/>
      <c r="AN20" s="307"/>
      <c r="AO20" s="437"/>
      <c r="AQ20" s="306"/>
      <c r="AR20" s="306"/>
      <c r="AS20" s="306"/>
      <c r="AT20" s="307"/>
      <c r="AU20" s="437"/>
      <c r="AW20" s="306"/>
      <c r="AX20" s="306"/>
      <c r="AY20" s="306"/>
      <c r="AZ20" s="307"/>
      <c r="BA20" s="437"/>
    </row>
    <row r="21" spans="1:53" s="233" customFormat="1" ht="18" customHeight="1" x14ac:dyDescent="0.15">
      <c r="A21" s="225"/>
      <c r="B21" s="234" t="s">
        <v>6</v>
      </c>
      <c r="C21" s="227"/>
      <c r="D21" s="757">
        <v>5097967</v>
      </c>
      <c r="E21" s="740">
        <v>2588006</v>
      </c>
      <c r="F21" s="578">
        <v>50.765452189078509</v>
      </c>
      <c r="G21" s="740">
        <v>2509961</v>
      </c>
      <c r="H21" s="238">
        <v>49.234547810921491</v>
      </c>
      <c r="I21" s="227"/>
      <c r="J21" s="235">
        <v>4079746</v>
      </c>
      <c r="K21" s="752">
        <v>80.02692053518588</v>
      </c>
      <c r="L21" s="746">
        <v>2016669</v>
      </c>
      <c r="M21" s="749">
        <v>49.431239101649957</v>
      </c>
      <c r="N21" s="746">
        <v>2063077</v>
      </c>
      <c r="O21" s="236">
        <v>50.568760898350043</v>
      </c>
      <c r="P21" s="227"/>
      <c r="Q21" s="235">
        <v>729753</v>
      </c>
      <c r="R21" s="752">
        <v>14.314588540883062</v>
      </c>
      <c r="S21" s="746">
        <v>392358</v>
      </c>
      <c r="T21" s="749">
        <v>53.765863244138771</v>
      </c>
      <c r="U21" s="746">
        <v>337395</v>
      </c>
      <c r="V21" s="236">
        <v>46.234136755861229</v>
      </c>
      <c r="W21" s="227"/>
      <c r="X21" s="235">
        <v>288468</v>
      </c>
      <c r="Y21" s="752">
        <v>5.6584909239310495</v>
      </c>
      <c r="Z21" s="746">
        <v>178979</v>
      </c>
      <c r="AA21" s="749">
        <v>62.044663532870189</v>
      </c>
      <c r="AB21" s="746">
        <v>109489</v>
      </c>
      <c r="AC21" s="236">
        <v>37.955336467129804</v>
      </c>
      <c r="AD21" s="576"/>
      <c r="AE21" s="306"/>
      <c r="AF21" s="306"/>
      <c r="AG21" s="306"/>
      <c r="AH21" s="307"/>
      <c r="AI21" s="438"/>
      <c r="AJ21" s="232"/>
      <c r="AK21" s="306"/>
      <c r="AL21" s="306"/>
      <c r="AM21" s="306"/>
      <c r="AN21" s="307"/>
      <c r="AO21" s="437"/>
      <c r="AQ21" s="306"/>
      <c r="AR21" s="306"/>
      <c r="AS21" s="306"/>
      <c r="AT21" s="307"/>
      <c r="AU21" s="437"/>
      <c r="AW21" s="306"/>
      <c r="AX21" s="306"/>
      <c r="AY21" s="306"/>
      <c r="AZ21" s="307"/>
      <c r="BA21" s="437"/>
    </row>
    <row r="22" spans="1:53" s="233" customFormat="1" ht="18" customHeight="1" x14ac:dyDescent="0.15">
      <c r="A22" s="225"/>
      <c r="B22" s="234" t="s">
        <v>5</v>
      </c>
      <c r="C22" s="227"/>
      <c r="D22" s="757">
        <v>1054776</v>
      </c>
      <c r="E22" s="740">
        <v>533313</v>
      </c>
      <c r="F22" s="578">
        <v>50.561730642335434</v>
      </c>
      <c r="G22" s="740">
        <v>521463</v>
      </c>
      <c r="H22" s="238">
        <v>49.438269357664566</v>
      </c>
      <c r="I22" s="227"/>
      <c r="J22" s="235">
        <v>828053</v>
      </c>
      <c r="K22" s="752">
        <v>78.505104401313645</v>
      </c>
      <c r="L22" s="746">
        <v>407146</v>
      </c>
      <c r="M22" s="749">
        <v>49.169074926363407</v>
      </c>
      <c r="N22" s="746">
        <v>420907</v>
      </c>
      <c r="O22" s="236">
        <v>50.830925073636593</v>
      </c>
      <c r="P22" s="227"/>
      <c r="Q22" s="235">
        <v>152621</v>
      </c>
      <c r="R22" s="752">
        <v>14.469517698544527</v>
      </c>
      <c r="S22" s="746">
        <v>79669</v>
      </c>
      <c r="T22" s="749">
        <v>52.200549072539168</v>
      </c>
      <c r="U22" s="746">
        <v>72952</v>
      </c>
      <c r="V22" s="236">
        <v>47.799450927460832</v>
      </c>
      <c r="W22" s="227"/>
      <c r="X22" s="235">
        <v>74102</v>
      </c>
      <c r="Y22" s="752">
        <v>7.0253779001418311</v>
      </c>
      <c r="Z22" s="746">
        <v>46498</v>
      </c>
      <c r="AA22" s="749">
        <v>62.748643761301992</v>
      </c>
      <c r="AB22" s="746">
        <v>27604</v>
      </c>
      <c r="AC22" s="236">
        <v>37.251356238698015</v>
      </c>
      <c r="AD22" s="576"/>
      <c r="AE22" s="306"/>
      <c r="AF22" s="306"/>
      <c r="AG22" s="306"/>
      <c r="AH22" s="307"/>
      <c r="AI22" s="437"/>
      <c r="AJ22" s="232"/>
      <c r="AK22" s="306"/>
      <c r="AL22" s="306"/>
      <c r="AM22" s="306"/>
      <c r="AN22" s="307"/>
      <c r="AO22" s="437"/>
      <c r="AQ22" s="306"/>
      <c r="AR22" s="306"/>
      <c r="AS22" s="306"/>
      <c r="AT22" s="307"/>
      <c r="AU22" s="437"/>
      <c r="AW22" s="306"/>
      <c r="AX22" s="306"/>
      <c r="AY22" s="306"/>
      <c r="AZ22" s="307"/>
      <c r="BA22" s="437"/>
    </row>
    <row r="23" spans="1:53" s="233" customFormat="1" ht="18" customHeight="1" x14ac:dyDescent="0.15">
      <c r="A23" s="225"/>
      <c r="B23" s="234" t="s">
        <v>38</v>
      </c>
      <c r="C23" s="227"/>
      <c r="D23" s="757">
        <v>2690464</v>
      </c>
      <c r="E23" s="740">
        <v>1395756</v>
      </c>
      <c r="F23" s="578">
        <v>51.877891694518119</v>
      </c>
      <c r="G23" s="740">
        <v>1294708</v>
      </c>
      <c r="H23" s="238">
        <v>48.122108305481881</v>
      </c>
      <c r="I23" s="227"/>
      <c r="J23" s="235">
        <v>1987834</v>
      </c>
      <c r="K23" s="752">
        <v>73.884430343613587</v>
      </c>
      <c r="L23" s="746">
        <v>994395</v>
      </c>
      <c r="M23" s="749">
        <v>50.024046273481595</v>
      </c>
      <c r="N23" s="746">
        <v>993439</v>
      </c>
      <c r="O23" s="236">
        <v>49.975953726518412</v>
      </c>
      <c r="P23" s="227"/>
      <c r="Q23" s="235">
        <v>464829</v>
      </c>
      <c r="R23" s="752">
        <v>17.276908369708718</v>
      </c>
      <c r="S23" s="746">
        <v>250613</v>
      </c>
      <c r="T23" s="749">
        <v>53.915095658833678</v>
      </c>
      <c r="U23" s="746">
        <v>214216</v>
      </c>
      <c r="V23" s="236">
        <v>46.084904341166322</v>
      </c>
      <c r="W23" s="227"/>
      <c r="X23" s="235">
        <v>237801</v>
      </c>
      <c r="Y23" s="752">
        <v>8.8386612866776897</v>
      </c>
      <c r="Z23" s="746">
        <v>150748</v>
      </c>
      <c r="AA23" s="749">
        <v>63.392500452058655</v>
      </c>
      <c r="AB23" s="746">
        <v>87053</v>
      </c>
      <c r="AC23" s="236">
        <v>36.607499547941345</v>
      </c>
      <c r="AD23" s="576"/>
      <c r="AE23" s="306"/>
      <c r="AF23" s="306"/>
      <c r="AG23" s="306"/>
      <c r="AH23" s="307"/>
      <c r="AI23" s="437"/>
      <c r="AJ23" s="232"/>
      <c r="AK23" s="306"/>
      <c r="AL23" s="306"/>
      <c r="AM23" s="306"/>
      <c r="AN23" s="307"/>
      <c r="AO23" s="437"/>
      <c r="AQ23" s="306"/>
      <c r="AR23" s="306"/>
      <c r="AS23" s="306"/>
      <c r="AT23" s="307"/>
      <c r="AU23" s="437"/>
      <c r="AW23" s="306"/>
      <c r="AX23" s="306"/>
      <c r="AY23" s="306"/>
      <c r="AZ23" s="307"/>
      <c r="BA23" s="437"/>
    </row>
    <row r="24" spans="1:53" s="233" customFormat="1" ht="18" customHeight="1" x14ac:dyDescent="0.15">
      <c r="A24" s="225"/>
      <c r="B24" s="234" t="s">
        <v>45</v>
      </c>
      <c r="C24" s="227"/>
      <c r="D24" s="757">
        <v>6750336</v>
      </c>
      <c r="E24" s="740">
        <v>3520182</v>
      </c>
      <c r="F24" s="578">
        <v>52.148248620513115</v>
      </c>
      <c r="G24" s="740">
        <v>3230154</v>
      </c>
      <c r="H24" s="238">
        <v>47.851751379486892</v>
      </c>
      <c r="I24" s="227"/>
      <c r="J24" s="235">
        <v>5514027</v>
      </c>
      <c r="K24" s="752">
        <v>81.685222780021618</v>
      </c>
      <c r="L24" s="746">
        <v>2796320</v>
      </c>
      <c r="M24" s="749">
        <v>50.712845620813972</v>
      </c>
      <c r="N24" s="746">
        <v>2717707</v>
      </c>
      <c r="O24" s="236">
        <v>49.287154379186028</v>
      </c>
      <c r="P24" s="227"/>
      <c r="Q24" s="235">
        <v>866035</v>
      </c>
      <c r="R24" s="752">
        <v>12.829509523674082</v>
      </c>
      <c r="S24" s="746">
        <v>485204</v>
      </c>
      <c r="T24" s="749">
        <v>56.025911192965637</v>
      </c>
      <c r="U24" s="746">
        <v>380831</v>
      </c>
      <c r="V24" s="236">
        <v>43.974088807034356</v>
      </c>
      <c r="W24" s="227"/>
      <c r="X24" s="235">
        <v>370274</v>
      </c>
      <c r="Y24" s="752">
        <v>5.4852676963043026</v>
      </c>
      <c r="Z24" s="746">
        <v>238658</v>
      </c>
      <c r="AA24" s="749">
        <v>64.454431042957381</v>
      </c>
      <c r="AB24" s="746">
        <v>131616</v>
      </c>
      <c r="AC24" s="236">
        <v>35.545568957042626</v>
      </c>
      <c r="AD24" s="576"/>
      <c r="AE24" s="306"/>
      <c r="AF24" s="306"/>
      <c r="AG24" s="306"/>
      <c r="AH24" s="307"/>
      <c r="AI24" s="437"/>
      <c r="AJ24" s="232"/>
      <c r="AK24" s="306"/>
      <c r="AL24" s="306"/>
      <c r="AM24" s="306"/>
      <c r="AN24" s="307"/>
      <c r="AO24" s="437"/>
      <c r="AQ24" s="306"/>
      <c r="AR24" s="306"/>
      <c r="AS24" s="306"/>
      <c r="AT24" s="307"/>
      <c r="AU24" s="437"/>
      <c r="AW24" s="306"/>
      <c r="AX24" s="306"/>
      <c r="AY24" s="306"/>
      <c r="AZ24" s="307"/>
      <c r="BA24" s="437"/>
    </row>
    <row r="25" spans="1:53" s="241" customFormat="1" ht="18" customHeight="1" x14ac:dyDescent="0.15">
      <c r="A25" s="240"/>
      <c r="B25" s="234" t="s">
        <v>46</v>
      </c>
      <c r="C25" s="227"/>
      <c r="D25" s="757">
        <v>1531878</v>
      </c>
      <c r="E25" s="740">
        <v>764470</v>
      </c>
      <c r="F25" s="578">
        <v>49.904104634964405</v>
      </c>
      <c r="G25" s="740">
        <v>767408</v>
      </c>
      <c r="H25" s="238">
        <v>50.095895365035595</v>
      </c>
      <c r="I25" s="227"/>
      <c r="J25" s="235">
        <v>1285039</v>
      </c>
      <c r="K25" s="752">
        <v>83.886510544573383</v>
      </c>
      <c r="L25" s="746">
        <v>626571</v>
      </c>
      <c r="M25" s="749">
        <v>48.758909262676077</v>
      </c>
      <c r="N25" s="746">
        <v>658468</v>
      </c>
      <c r="O25" s="236">
        <v>51.241090737323923</v>
      </c>
      <c r="P25" s="227"/>
      <c r="Q25" s="235">
        <v>175195</v>
      </c>
      <c r="R25" s="752">
        <v>11.436615709606118</v>
      </c>
      <c r="S25" s="746">
        <v>93660</v>
      </c>
      <c r="T25" s="749">
        <v>53.460429806786728</v>
      </c>
      <c r="U25" s="746">
        <v>81535</v>
      </c>
      <c r="V25" s="236">
        <v>46.539570193213272</v>
      </c>
      <c r="W25" s="227"/>
      <c r="X25" s="235">
        <v>71644</v>
      </c>
      <c r="Y25" s="752">
        <v>4.6768737458204894</v>
      </c>
      <c r="Z25" s="746">
        <v>44239</v>
      </c>
      <c r="AA25" s="749">
        <v>61.748366925353139</v>
      </c>
      <c r="AB25" s="746">
        <v>27405</v>
      </c>
      <c r="AC25" s="236">
        <v>38.251633074646861</v>
      </c>
      <c r="AD25" s="576"/>
      <c r="AE25" s="306"/>
      <c r="AF25" s="306"/>
      <c r="AG25" s="306"/>
      <c r="AH25" s="307"/>
      <c r="AI25" s="437"/>
      <c r="AJ25" s="232"/>
      <c r="AK25" s="306"/>
      <c r="AL25" s="306"/>
      <c r="AM25" s="306"/>
      <c r="AN25" s="307"/>
      <c r="AO25" s="437"/>
      <c r="AQ25" s="306"/>
      <c r="AR25" s="306"/>
      <c r="AS25" s="306"/>
      <c r="AT25" s="307"/>
      <c r="AU25" s="437"/>
      <c r="AW25" s="306"/>
      <c r="AX25" s="306"/>
      <c r="AY25" s="306"/>
      <c r="AZ25" s="307"/>
      <c r="BA25" s="437"/>
    </row>
    <row r="26" spans="1:53" s="233" customFormat="1" ht="18" customHeight="1" x14ac:dyDescent="0.15">
      <c r="B26" s="234" t="s">
        <v>47</v>
      </c>
      <c r="C26" s="227"/>
      <c r="D26" s="759">
        <v>664117</v>
      </c>
      <c r="E26" s="742">
        <v>335497</v>
      </c>
      <c r="F26" s="580">
        <v>50.517755154588727</v>
      </c>
      <c r="G26" s="742">
        <v>328620</v>
      </c>
      <c r="H26" s="238">
        <v>49.48224484541128</v>
      </c>
      <c r="I26" s="227"/>
      <c r="J26" s="239">
        <v>529501</v>
      </c>
      <c r="K26" s="753">
        <v>79.730077682095171</v>
      </c>
      <c r="L26" s="741">
        <v>260559</v>
      </c>
      <c r="M26" s="579">
        <v>49.208405649847684</v>
      </c>
      <c r="N26" s="741">
        <v>268942</v>
      </c>
      <c r="O26" s="236">
        <v>50.791594350152316</v>
      </c>
      <c r="P26" s="227"/>
      <c r="Q26" s="239">
        <v>93138</v>
      </c>
      <c r="R26" s="753">
        <v>14.024336073312382</v>
      </c>
      <c r="S26" s="741">
        <v>48824</v>
      </c>
      <c r="T26" s="579">
        <v>52.421138525628642</v>
      </c>
      <c r="U26" s="741">
        <v>44314</v>
      </c>
      <c r="V26" s="236">
        <v>47.578861474371365</v>
      </c>
      <c r="W26" s="227"/>
      <c r="X26" s="239">
        <v>41478</v>
      </c>
      <c r="Y26" s="753">
        <v>6.2455862445924435</v>
      </c>
      <c r="Z26" s="741">
        <v>26114</v>
      </c>
      <c r="AA26" s="579">
        <v>62.958676888953178</v>
      </c>
      <c r="AB26" s="741">
        <v>15364</v>
      </c>
      <c r="AC26" s="236">
        <v>37.041323111046822</v>
      </c>
      <c r="AD26" s="576"/>
      <c r="AE26" s="306"/>
      <c r="AF26" s="306"/>
      <c r="AG26" s="306"/>
      <c r="AH26" s="307"/>
      <c r="AI26" s="437"/>
      <c r="AJ26" s="232"/>
      <c r="AK26" s="306"/>
      <c r="AL26" s="306"/>
      <c r="AM26" s="306"/>
      <c r="AN26" s="307"/>
      <c r="AO26" s="437"/>
      <c r="AQ26" s="306"/>
      <c r="AR26" s="306"/>
      <c r="AS26" s="306"/>
      <c r="AT26" s="307"/>
      <c r="AU26" s="437"/>
      <c r="AW26" s="306"/>
      <c r="AX26" s="306"/>
      <c r="AY26" s="306"/>
      <c r="AZ26" s="307"/>
      <c r="BA26" s="437"/>
    </row>
    <row r="27" spans="1:53" s="233" customFormat="1" ht="18" customHeight="1" x14ac:dyDescent="0.15">
      <c r="B27" s="234" t="s">
        <v>48</v>
      </c>
      <c r="C27" s="227"/>
      <c r="D27" s="759">
        <v>2208174</v>
      </c>
      <c r="E27" s="742">
        <v>1134581</v>
      </c>
      <c r="F27" s="580">
        <v>51.380960014926359</v>
      </c>
      <c r="G27" s="742">
        <v>1073593</v>
      </c>
      <c r="H27" s="238">
        <v>48.619039985073641</v>
      </c>
      <c r="I27" s="227"/>
      <c r="J27" s="239">
        <v>1695657</v>
      </c>
      <c r="K27" s="753">
        <v>76.790008396077482</v>
      </c>
      <c r="L27" s="741">
        <v>841099</v>
      </c>
      <c r="M27" s="579">
        <v>49.603133180826077</v>
      </c>
      <c r="N27" s="741">
        <v>854558</v>
      </c>
      <c r="O27" s="236">
        <v>50.396866819173923</v>
      </c>
      <c r="P27" s="227"/>
      <c r="Q27" s="239">
        <v>353210</v>
      </c>
      <c r="R27" s="753">
        <v>15.995569189746822</v>
      </c>
      <c r="S27" s="741">
        <v>190823</v>
      </c>
      <c r="T27" s="579">
        <v>54.025367345205396</v>
      </c>
      <c r="U27" s="741">
        <v>162387</v>
      </c>
      <c r="V27" s="236">
        <v>45.974632654794604</v>
      </c>
      <c r="W27" s="227"/>
      <c r="X27" s="239">
        <v>159307</v>
      </c>
      <c r="Y27" s="753">
        <v>7.2144224141756945</v>
      </c>
      <c r="Z27" s="741">
        <v>102659</v>
      </c>
      <c r="AA27" s="579">
        <v>64.440985016352073</v>
      </c>
      <c r="AB27" s="741">
        <v>56648</v>
      </c>
      <c r="AC27" s="236">
        <v>35.559014983647927</v>
      </c>
      <c r="AD27" s="576"/>
      <c r="AE27" s="306"/>
      <c r="AF27" s="306"/>
      <c r="AG27" s="306"/>
      <c r="AH27" s="307"/>
      <c r="AI27" s="438"/>
      <c r="AJ27" s="232"/>
      <c r="AK27" s="306"/>
      <c r="AL27" s="306"/>
      <c r="AM27" s="306"/>
      <c r="AN27" s="307"/>
      <c r="AO27" s="437"/>
      <c r="AQ27" s="306"/>
      <c r="AR27" s="306"/>
      <c r="AS27" s="306"/>
      <c r="AT27" s="307"/>
      <c r="AU27" s="437"/>
      <c r="AW27" s="306"/>
      <c r="AX27" s="306"/>
      <c r="AY27" s="306"/>
      <c r="AZ27" s="307"/>
      <c r="BA27" s="437"/>
    </row>
    <row r="28" spans="1:53" s="233" customFormat="1" ht="18" customHeight="1" x14ac:dyDescent="0.15">
      <c r="B28" s="234" t="s">
        <v>49</v>
      </c>
      <c r="C28" s="227"/>
      <c r="D28" s="759">
        <v>319892</v>
      </c>
      <c r="E28" s="742">
        <v>162041</v>
      </c>
      <c r="F28" s="580">
        <v>50.654908531629431</v>
      </c>
      <c r="G28" s="742">
        <v>157851</v>
      </c>
      <c r="H28" s="244">
        <v>49.345091468370576</v>
      </c>
      <c r="I28" s="227"/>
      <c r="J28" s="239">
        <v>251041</v>
      </c>
      <c r="K28" s="753">
        <v>78.476798419466562</v>
      </c>
      <c r="L28" s="741">
        <v>123897</v>
      </c>
      <c r="M28" s="579">
        <v>49.353292888412646</v>
      </c>
      <c r="N28" s="741">
        <v>127144</v>
      </c>
      <c r="O28" s="243">
        <v>50.646707111587354</v>
      </c>
      <c r="P28" s="227"/>
      <c r="Q28" s="239">
        <v>46710</v>
      </c>
      <c r="R28" s="753">
        <v>14.601803108549136</v>
      </c>
      <c r="S28" s="741">
        <v>24276</v>
      </c>
      <c r="T28" s="579">
        <v>51.971740526653818</v>
      </c>
      <c r="U28" s="741">
        <v>22434</v>
      </c>
      <c r="V28" s="243">
        <v>48.028259473346182</v>
      </c>
      <c r="W28" s="227"/>
      <c r="X28" s="239">
        <v>22141</v>
      </c>
      <c r="Y28" s="753">
        <v>6.9213984719842943</v>
      </c>
      <c r="Z28" s="741">
        <v>13868</v>
      </c>
      <c r="AA28" s="579">
        <v>62.634930671604714</v>
      </c>
      <c r="AB28" s="741">
        <v>8273</v>
      </c>
      <c r="AC28" s="243">
        <v>37.365069328395286</v>
      </c>
      <c r="AD28" s="576"/>
      <c r="AE28" s="306"/>
      <c r="AF28" s="306"/>
      <c r="AG28" s="306"/>
      <c r="AH28" s="307"/>
      <c r="AI28" s="437"/>
      <c r="AJ28" s="232"/>
      <c r="AK28" s="306"/>
      <c r="AL28" s="306"/>
      <c r="AM28" s="306"/>
      <c r="AN28" s="307"/>
      <c r="AO28" s="437"/>
      <c r="AQ28" s="306"/>
      <c r="AR28" s="306"/>
      <c r="AS28" s="306"/>
      <c r="AT28" s="307"/>
      <c r="AU28" s="437"/>
      <c r="AW28" s="306"/>
      <c r="AX28" s="306"/>
      <c r="AY28" s="306"/>
      <c r="AZ28" s="307"/>
      <c r="BA28" s="437"/>
    </row>
    <row r="29" spans="1:53" s="233" customFormat="1" ht="18" customHeight="1" x14ac:dyDescent="0.15">
      <c r="B29" s="245" t="s">
        <v>4</v>
      </c>
      <c r="C29" s="227"/>
      <c r="D29" s="760">
        <v>168287</v>
      </c>
      <c r="E29" s="743">
        <v>83370</v>
      </c>
      <c r="F29" s="581">
        <v>49.540368537082486</v>
      </c>
      <c r="G29" s="743">
        <v>84917</v>
      </c>
      <c r="H29" s="249">
        <v>50.459631462917521</v>
      </c>
      <c r="I29" s="227"/>
      <c r="J29" s="246">
        <v>148381</v>
      </c>
      <c r="K29" s="754">
        <v>88.171397671834427</v>
      </c>
      <c r="L29" s="747">
        <v>72450</v>
      </c>
      <c r="M29" s="750">
        <v>48.827006153078898</v>
      </c>
      <c r="N29" s="747">
        <v>75931</v>
      </c>
      <c r="O29" s="247">
        <v>51.172993846921102</v>
      </c>
      <c r="P29" s="227"/>
      <c r="Q29" s="246">
        <v>15047</v>
      </c>
      <c r="R29" s="754">
        <v>8.9412729444342105</v>
      </c>
      <c r="S29" s="747">
        <v>7767</v>
      </c>
      <c r="T29" s="750">
        <v>51.618262776633216</v>
      </c>
      <c r="U29" s="747">
        <v>7280</v>
      </c>
      <c r="V29" s="247">
        <v>48.381737223366784</v>
      </c>
      <c r="W29" s="227"/>
      <c r="X29" s="246">
        <v>4859</v>
      </c>
      <c r="Y29" s="754">
        <v>2.8873293837313638</v>
      </c>
      <c r="Z29" s="747">
        <v>3153</v>
      </c>
      <c r="AA29" s="750">
        <v>64.889895040131719</v>
      </c>
      <c r="AB29" s="747">
        <v>1706</v>
      </c>
      <c r="AC29" s="247">
        <v>35.110104959868288</v>
      </c>
      <c r="AD29" s="576"/>
      <c r="AE29" s="306"/>
      <c r="AF29" s="306"/>
      <c r="AG29" s="306"/>
      <c r="AH29" s="307"/>
      <c r="AI29" s="437"/>
      <c r="AJ29" s="232"/>
      <c r="AK29" s="306"/>
      <c r="AL29" s="306"/>
      <c r="AM29" s="306"/>
      <c r="AN29" s="307"/>
      <c r="AO29" s="437"/>
      <c r="AQ29" s="306"/>
      <c r="AR29" s="306"/>
      <c r="AS29" s="306"/>
      <c r="AT29" s="307"/>
      <c r="AU29" s="437"/>
      <c r="AW29" s="306"/>
      <c r="AX29" s="306"/>
      <c r="AY29" s="306"/>
      <c r="AZ29" s="307"/>
      <c r="BA29" s="437"/>
    </row>
    <row r="30" spans="1:53" s="224" customFormat="1" ht="3.75" customHeight="1" x14ac:dyDescent="0.15">
      <c r="A30" s="221"/>
      <c r="B30" s="222"/>
      <c r="C30" s="223"/>
      <c r="D30" s="222"/>
      <c r="E30" s="222"/>
      <c r="F30" s="222"/>
      <c r="G30" s="222"/>
      <c r="H30" s="251"/>
      <c r="I30" s="223"/>
      <c r="J30" s="222"/>
      <c r="K30" s="222"/>
      <c r="L30" s="222"/>
      <c r="M30" s="222"/>
      <c r="N30" s="222"/>
      <c r="O30" s="575"/>
      <c r="P30" s="223"/>
      <c r="Q30" s="222"/>
      <c r="R30" s="222"/>
      <c r="S30" s="222"/>
      <c r="T30" s="222"/>
      <c r="U30" s="222"/>
      <c r="V30" s="575"/>
      <c r="W30" s="223"/>
      <c r="X30" s="222"/>
      <c r="Y30" s="222"/>
      <c r="Z30" s="222"/>
      <c r="AA30" s="222"/>
      <c r="AB30" s="222"/>
      <c r="AC30" s="575"/>
      <c r="AD30" s="576"/>
      <c r="AE30" s="310"/>
      <c r="AF30" s="310"/>
      <c r="AG30" s="306"/>
      <c r="AH30" s="307"/>
      <c r="AI30" s="437"/>
      <c r="AJ30" s="232"/>
      <c r="AK30" s="310"/>
      <c r="AL30" s="310"/>
      <c r="AM30" s="306"/>
      <c r="AN30" s="307"/>
      <c r="AO30" s="437"/>
      <c r="AQ30" s="310"/>
      <c r="AR30" s="310"/>
      <c r="AS30" s="306"/>
      <c r="AT30" s="307"/>
      <c r="AU30" s="437"/>
      <c r="AW30" s="310"/>
      <c r="AX30" s="310"/>
      <c r="AY30" s="306"/>
      <c r="AZ30" s="307"/>
      <c r="BA30" s="437"/>
    </row>
    <row r="31" spans="1:53" s="252" customFormat="1" ht="18" customHeight="1" x14ac:dyDescent="0.15">
      <c r="B31" s="253" t="s">
        <v>3</v>
      </c>
      <c r="C31" s="212"/>
      <c r="D31" s="761">
        <v>47475420</v>
      </c>
      <c r="E31" s="744">
        <v>24210039</v>
      </c>
      <c r="F31" s="410">
        <v>50.994891672364353</v>
      </c>
      <c r="G31" s="744">
        <v>23265381</v>
      </c>
      <c r="H31" s="256">
        <v>49.005108327635647</v>
      </c>
      <c r="I31" s="212"/>
      <c r="J31" s="254">
        <v>37996410</v>
      </c>
      <c r="K31" s="755">
        <v>80.033857520375804</v>
      </c>
      <c r="L31" s="744">
        <v>18842705</v>
      </c>
      <c r="M31" s="410">
        <v>49.59075081040551</v>
      </c>
      <c r="N31" s="744">
        <v>19153705</v>
      </c>
      <c r="O31" s="255">
        <v>50.409249189594497</v>
      </c>
      <c r="P31" s="212"/>
      <c r="Q31" s="254">
        <v>6614527</v>
      </c>
      <c r="R31" s="755">
        <v>13.932529717483277</v>
      </c>
      <c r="S31" s="744">
        <v>3559541</v>
      </c>
      <c r="T31" s="410">
        <v>53.81399153711218</v>
      </c>
      <c r="U31" s="744">
        <v>3054986</v>
      </c>
      <c r="V31" s="255">
        <v>46.18600846288782</v>
      </c>
      <c r="W31" s="212"/>
      <c r="X31" s="254">
        <v>2864483</v>
      </c>
      <c r="Y31" s="755">
        <v>6.0336127621409146</v>
      </c>
      <c r="Z31" s="744">
        <v>1807793</v>
      </c>
      <c r="AA31" s="410">
        <v>63.110620659993444</v>
      </c>
      <c r="AB31" s="744">
        <v>1056690</v>
      </c>
      <c r="AC31" s="255">
        <v>36.889379340006556</v>
      </c>
      <c r="AD31" s="576"/>
      <c r="AE31" s="306"/>
      <c r="AF31" s="306"/>
      <c r="AG31" s="310"/>
      <c r="AH31" s="310"/>
      <c r="AI31" s="439"/>
      <c r="AJ31" s="440"/>
      <c r="AK31" s="306"/>
      <c r="AL31" s="306"/>
      <c r="AM31" s="310"/>
      <c r="AN31" s="310"/>
      <c r="AO31" s="439"/>
      <c r="AQ31" s="306"/>
      <c r="AR31" s="306"/>
      <c r="AS31" s="310"/>
      <c r="AT31" s="310"/>
      <c r="AU31" s="439"/>
      <c r="AW31" s="306"/>
      <c r="AX31" s="306"/>
      <c r="AY31" s="310"/>
      <c r="AZ31" s="310"/>
      <c r="BA31" s="439"/>
    </row>
    <row r="32" spans="1:53" s="298" customFormat="1" ht="5.25" customHeight="1" x14ac:dyDescent="0.2">
      <c r="B32" s="258" t="s">
        <v>42</v>
      </c>
      <c r="C32" s="614"/>
      <c r="I32" s="614"/>
    </row>
    <row r="33" spans="2:15" s="298" customFormat="1" ht="5.25" customHeight="1" x14ac:dyDescent="0.2">
      <c r="B33" s="258" t="s">
        <v>50</v>
      </c>
      <c r="C33" s="1014"/>
      <c r="I33" s="1014"/>
    </row>
    <row r="34" spans="2:15" s="252" customFormat="1" ht="13.5" customHeight="1" x14ac:dyDescent="0.2">
      <c r="B34" s="1083" t="s">
        <v>492</v>
      </c>
      <c r="C34" s="1083"/>
      <c r="D34" s="1083"/>
      <c r="E34" s="1083"/>
      <c r="F34" s="1083"/>
      <c r="G34" s="1083"/>
      <c r="H34" s="1083"/>
      <c r="I34" s="1083"/>
      <c r="J34" s="1083"/>
      <c r="K34" s="1083"/>
      <c r="L34" s="1083"/>
      <c r="M34" s="1083"/>
      <c r="N34" s="1083"/>
      <c r="O34" s="1083"/>
    </row>
    <row r="35" spans="2:15" s="440" customFormat="1" ht="29.25" customHeight="1" x14ac:dyDescent="0.2">
      <c r="B35" s="1081"/>
      <c r="C35" s="1081"/>
      <c r="D35" s="1081"/>
      <c r="E35" s="1017"/>
      <c r="F35" s="1017"/>
      <c r="G35" s="1017"/>
      <c r="H35" s="700"/>
      <c r="I35" s="700"/>
      <c r="J35" s="700"/>
      <c r="K35" s="700"/>
      <c r="L35" s="700"/>
      <c r="M35" s="700"/>
      <c r="N35" s="700"/>
    </row>
    <row r="36" spans="2:15" s="440" customFormat="1" ht="4.5" customHeight="1" x14ac:dyDescent="0.2">
      <c r="B36" s="1082"/>
      <c r="C36" s="1082"/>
      <c r="D36" s="1082"/>
      <c r="E36" s="1016"/>
      <c r="F36" s="1016"/>
      <c r="G36" s="1016"/>
      <c r="H36" s="700"/>
      <c r="I36" s="700"/>
      <c r="J36" s="700"/>
      <c r="K36" s="700"/>
      <c r="L36" s="700"/>
      <c r="M36" s="700"/>
      <c r="N36" s="700"/>
    </row>
    <row r="37" spans="2:15" s="440" customFormat="1" x14ac:dyDescent="0.2"/>
    <row r="38" spans="2:15" s="440" customFormat="1" x14ac:dyDescent="0.2"/>
    <row r="39" spans="2:15" s="440" customFormat="1" x14ac:dyDescent="0.2"/>
    <row r="40" spans="2:15" s="440" customFormat="1" x14ac:dyDescent="0.2"/>
    <row r="41" spans="2:15" s="440" customFormat="1" x14ac:dyDescent="0.2"/>
    <row r="42" spans="2:15" s="440" customFormat="1" x14ac:dyDescent="0.2"/>
    <row r="43" spans="2:15" s="298" customFormat="1" x14ac:dyDescent="0.2"/>
    <row r="44" spans="2:15" s="298" customFormat="1" x14ac:dyDescent="0.2"/>
    <row r="45" spans="2:15" s="298" customFormat="1" x14ac:dyDescent="0.2"/>
    <row r="46" spans="2:15" s="298" customFormat="1" x14ac:dyDescent="0.2"/>
  </sheetData>
  <mergeCells count="30">
    <mergeCell ref="B35:D35"/>
    <mergeCell ref="B36:D36"/>
    <mergeCell ref="R9:R10"/>
    <mergeCell ref="S9:T9"/>
    <mergeCell ref="K9:K10"/>
    <mergeCell ref="L9:M9"/>
    <mergeCell ref="N9:O9"/>
    <mergeCell ref="Q9:Q10"/>
    <mergeCell ref="B34:O34"/>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4">
    <tabColor theme="0"/>
    <pageSetUpPr fitToPage="1"/>
  </sheetPr>
  <dimension ref="B1:S31"/>
  <sheetViews>
    <sheetView showGridLines="0" topLeftCell="A23" zoomScaleNormal="100" workbookViewId="0"/>
  </sheetViews>
  <sheetFormatPr baseColWidth="10" defaultColWidth="11.42578125" defaultRowHeight="15" x14ac:dyDescent="0.2"/>
  <cols>
    <col min="1" max="1" width="0.42578125" style="1" customWidth="1"/>
    <col min="2" max="2" width="28.7109375" style="1" customWidth="1"/>
    <col min="3" max="3" width="0.28515625" style="1" customWidth="1"/>
    <col min="4" max="4" width="13.7109375" style="1" customWidth="1"/>
    <col min="5" max="5" width="9.28515625" style="1" customWidth="1"/>
    <col min="6" max="6" width="0.42578125" style="1" customWidth="1"/>
    <col min="7" max="7" width="11.28515625" style="1" customWidth="1"/>
    <col min="8" max="8" width="7.5703125" style="1" customWidth="1"/>
    <col min="9" max="9" width="0.42578125" style="1" customWidth="1"/>
    <col min="10" max="10" width="9.5703125" style="1" customWidth="1"/>
    <col min="11" max="11" width="7.5703125" style="1" customWidth="1"/>
    <col min="12" max="12" width="18.42578125" style="1" customWidth="1"/>
    <col min="13" max="13" width="15" style="1" customWidth="1"/>
    <col min="14" max="14" width="2" style="1" customWidth="1"/>
    <col min="15" max="16384" width="11.42578125" style="1"/>
  </cols>
  <sheetData>
    <row r="1" spans="2:19" x14ac:dyDescent="0.2">
      <c r="G1" s="142" t="s">
        <v>27</v>
      </c>
      <c r="H1" s="143"/>
      <c r="I1" s="143"/>
      <c r="J1" s="142" t="s">
        <v>26</v>
      </c>
    </row>
    <row r="2" spans="2:19" s="2" customFormat="1" ht="15" customHeight="1" x14ac:dyDescent="0.2">
      <c r="B2" s="11"/>
      <c r="C2" s="46"/>
      <c r="F2" s="46"/>
    </row>
    <row r="3" spans="2:19" s="44" customFormat="1" ht="52.5" customHeight="1" x14ac:dyDescent="0.2">
      <c r="B3" s="1084"/>
      <c r="C3" s="1084"/>
      <c r="D3" s="1084"/>
      <c r="E3" s="1084"/>
      <c r="F3" s="1084"/>
    </row>
    <row r="4" spans="2:19" s="7" customFormat="1" ht="23.25" customHeight="1" x14ac:dyDescent="0.2">
      <c r="B4" s="1046" t="s">
        <v>404</v>
      </c>
      <c r="C4" s="1046"/>
      <c r="D4" s="1046"/>
      <c r="E4" s="1046"/>
      <c r="F4" s="1046"/>
      <c r="G4" s="1046"/>
      <c r="H4" s="1046"/>
      <c r="I4" s="1046"/>
      <c r="J4" s="1046"/>
      <c r="K4" s="1046"/>
      <c r="L4" s="1046"/>
      <c r="M4" s="1046"/>
    </row>
    <row r="5" spans="2:19" s="7" customFormat="1" ht="15.75" customHeight="1" x14ac:dyDescent="0.2">
      <c r="B5" s="1089" t="s">
        <v>493</v>
      </c>
      <c r="C5" s="1089"/>
      <c r="D5" s="1089"/>
      <c r="E5" s="1089"/>
      <c r="F5" s="1089"/>
      <c r="G5" s="1089"/>
      <c r="H5" s="1089"/>
      <c r="I5" s="1089"/>
      <c r="J5" s="1089"/>
      <c r="K5" s="1089"/>
      <c r="L5" s="1089"/>
      <c r="M5" s="1089"/>
      <c r="N5" s="43"/>
      <c r="O5" s="43"/>
      <c r="P5" s="43"/>
      <c r="Q5" s="43"/>
      <c r="R5" s="43"/>
      <c r="S5" s="43"/>
    </row>
    <row r="6" spans="2:19" s="7" customFormat="1" ht="10.5" customHeight="1" x14ac:dyDescent="0.2">
      <c r="B6" s="42"/>
    </row>
    <row r="7" spans="2:19" s="40" customFormat="1" ht="36.75" customHeight="1" x14ac:dyDescent="0.2">
      <c r="B7" s="1087" t="s">
        <v>15</v>
      </c>
      <c r="C7" s="23"/>
      <c r="D7" s="1085" t="s">
        <v>14</v>
      </c>
      <c r="E7" s="1086"/>
      <c r="F7" s="21"/>
      <c r="G7" s="144"/>
      <c r="H7" s="144"/>
      <c r="I7" s="144"/>
      <c r="J7" s="144"/>
      <c r="K7" s="144"/>
      <c r="L7" s="144"/>
      <c r="M7" s="144"/>
    </row>
    <row r="8" spans="2:19" s="36" customFormat="1" ht="30.75" customHeight="1" x14ac:dyDescent="0.2">
      <c r="B8" s="1088"/>
      <c r="C8" s="39"/>
      <c r="D8" s="38" t="s">
        <v>12</v>
      </c>
      <c r="E8" s="37" t="s">
        <v>13</v>
      </c>
      <c r="F8" s="21"/>
      <c r="G8" s="145"/>
      <c r="H8" s="145"/>
      <c r="I8" s="145"/>
      <c r="J8" s="145"/>
      <c r="K8" s="145"/>
      <c r="L8" s="145"/>
      <c r="M8" s="148"/>
    </row>
    <row r="9" spans="2:19" s="25" customFormat="1" ht="4.5" customHeight="1" x14ac:dyDescent="0.2">
      <c r="B9" s="26"/>
      <c r="C9" s="27"/>
      <c r="D9" s="26"/>
      <c r="E9" s="26"/>
      <c r="F9"/>
      <c r="G9" s="146"/>
      <c r="H9" s="146"/>
      <c r="I9" s="146"/>
      <c r="J9" s="146"/>
      <c r="K9" s="146"/>
      <c r="L9" s="146"/>
      <c r="M9" s="146"/>
    </row>
    <row r="10" spans="2:19" s="28" customFormat="1" ht="18" customHeight="1" x14ac:dyDescent="0.2">
      <c r="B10" s="35" t="s">
        <v>11</v>
      </c>
      <c r="C10" s="30">
        <v>424055</v>
      </c>
      <c r="D10" s="137">
        <v>424055</v>
      </c>
      <c r="E10" s="186">
        <v>21.221796562414767</v>
      </c>
      <c r="F10" s="29"/>
      <c r="G10" s="147"/>
      <c r="H10" s="147"/>
      <c r="I10" s="147"/>
      <c r="J10" s="147"/>
      <c r="K10" s="147"/>
      <c r="L10" s="147"/>
      <c r="M10" s="146"/>
    </row>
    <row r="11" spans="2:19" s="28" customFormat="1" ht="18" customHeight="1" x14ac:dyDescent="0.2">
      <c r="B11" s="32" t="s">
        <v>10</v>
      </c>
      <c r="C11" s="30">
        <v>51265</v>
      </c>
      <c r="D11" s="138">
        <v>51265</v>
      </c>
      <c r="E11" s="187">
        <v>2.5655525834436408</v>
      </c>
      <c r="F11" s="29"/>
      <c r="G11" s="147"/>
      <c r="H11" s="147"/>
      <c r="I11" s="147"/>
      <c r="J11" s="147"/>
      <c r="K11" s="147"/>
      <c r="L11" s="147"/>
      <c r="M11" s="147"/>
    </row>
    <row r="12" spans="2:19" s="28" customFormat="1" ht="18" customHeight="1" x14ac:dyDescent="0.2">
      <c r="B12" s="32" t="s">
        <v>40</v>
      </c>
      <c r="C12" s="30">
        <v>44688</v>
      </c>
      <c r="D12" s="138">
        <v>44688</v>
      </c>
      <c r="E12" s="187">
        <v>2.2364071754399575</v>
      </c>
      <c r="F12" s="29"/>
      <c r="G12" s="147"/>
      <c r="H12" s="147"/>
      <c r="I12" s="147"/>
      <c r="J12" s="147"/>
      <c r="K12" s="147"/>
      <c r="L12" s="147"/>
      <c r="M12" s="147"/>
    </row>
    <row r="13" spans="2:19" s="28" customFormat="1" ht="18" customHeight="1" x14ac:dyDescent="0.2">
      <c r="B13" s="32" t="s">
        <v>41</v>
      </c>
      <c r="C13" s="30">
        <v>40305</v>
      </c>
      <c r="D13" s="138">
        <v>40305</v>
      </c>
      <c r="E13" s="187">
        <v>2.0170603116296877</v>
      </c>
      <c r="F13" s="29"/>
      <c r="G13" s="147"/>
      <c r="H13" s="147"/>
      <c r="I13" s="147"/>
      <c r="J13" s="147"/>
      <c r="K13" s="147"/>
      <c r="L13" s="147"/>
      <c r="M13" s="147"/>
    </row>
    <row r="14" spans="2:19" s="28" customFormat="1" ht="18" customHeight="1" x14ac:dyDescent="0.2">
      <c r="B14" s="32" t="s">
        <v>9</v>
      </c>
      <c r="C14" s="30">
        <v>57844</v>
      </c>
      <c r="D14" s="138">
        <v>57844</v>
      </c>
      <c r="E14" s="187">
        <v>2.8947980812779468</v>
      </c>
      <c r="F14" s="29"/>
      <c r="G14" s="147"/>
      <c r="H14" s="147"/>
      <c r="I14" s="147"/>
      <c r="J14" s="147"/>
      <c r="K14" s="147"/>
      <c r="L14" s="147"/>
      <c r="M14" s="149"/>
    </row>
    <row r="15" spans="2:19" s="28" customFormat="1" ht="18" customHeight="1" x14ac:dyDescent="0.2">
      <c r="B15" s="32" t="s">
        <v>8</v>
      </c>
      <c r="C15" s="30">
        <v>23452</v>
      </c>
      <c r="D15" s="138">
        <v>23452</v>
      </c>
      <c r="E15" s="187">
        <v>1.1736533538851119</v>
      </c>
      <c r="F15" s="29"/>
      <c r="G15" s="147"/>
      <c r="H15" s="147"/>
      <c r="I15" s="147"/>
      <c r="J15" s="147"/>
      <c r="K15" s="147"/>
      <c r="L15" s="147"/>
      <c r="M15" s="149"/>
    </row>
    <row r="16" spans="2:19" s="28" customFormat="1" ht="18" customHeight="1" x14ac:dyDescent="0.2">
      <c r="B16" s="32" t="s">
        <v>7</v>
      </c>
      <c r="C16" s="30">
        <v>148272</v>
      </c>
      <c r="D16" s="138">
        <v>148272</v>
      </c>
      <c r="E16" s="187">
        <v>7.4202596830655514</v>
      </c>
      <c r="F16" s="29"/>
      <c r="G16" s="147"/>
      <c r="H16" s="147"/>
      <c r="I16" s="147"/>
      <c r="J16" s="147"/>
      <c r="K16" s="147"/>
      <c r="L16" s="147"/>
      <c r="M16" s="147"/>
    </row>
    <row r="17" spans="2:13" s="28" customFormat="1" ht="18" customHeight="1" x14ac:dyDescent="0.2">
      <c r="B17" s="32" t="s">
        <v>43</v>
      </c>
      <c r="C17" s="30">
        <v>91964</v>
      </c>
      <c r="D17" s="138">
        <v>91964</v>
      </c>
      <c r="E17" s="187">
        <v>4.602330591706056</v>
      </c>
      <c r="F17" s="29"/>
      <c r="G17" s="147"/>
      <c r="H17" s="147"/>
      <c r="I17" s="147"/>
      <c r="J17" s="147"/>
      <c r="K17" s="147"/>
      <c r="L17" s="147"/>
      <c r="M17" s="147"/>
    </row>
    <row r="18" spans="2:13" s="28" customFormat="1" ht="18" customHeight="1" x14ac:dyDescent="0.2">
      <c r="B18" s="32" t="s">
        <v>44</v>
      </c>
      <c r="C18" s="30">
        <v>359267</v>
      </c>
      <c r="D18" s="138">
        <v>359267</v>
      </c>
      <c r="E18" s="187">
        <v>17.97948658921382</v>
      </c>
      <c r="F18" s="29"/>
      <c r="G18" s="147"/>
      <c r="H18" s="147"/>
      <c r="I18" s="147"/>
      <c r="J18" s="147"/>
      <c r="K18" s="147"/>
      <c r="L18" s="147"/>
      <c r="M18" s="147"/>
    </row>
    <row r="19" spans="2:13" s="28" customFormat="1" ht="18" customHeight="1" x14ac:dyDescent="0.2">
      <c r="B19" s="32" t="s">
        <v>6</v>
      </c>
      <c r="C19" s="30">
        <v>187770</v>
      </c>
      <c r="D19" s="138">
        <v>187770</v>
      </c>
      <c r="E19" s="187">
        <v>9.3969337480388653</v>
      </c>
      <c r="F19" s="29"/>
      <c r="G19" s="147"/>
      <c r="H19" s="147"/>
      <c r="I19" s="147"/>
      <c r="J19" s="147"/>
      <c r="K19" s="147"/>
      <c r="L19" s="147"/>
      <c r="M19" s="147"/>
    </row>
    <row r="20" spans="2:13" s="28" customFormat="1" ht="18" customHeight="1" x14ac:dyDescent="0.2">
      <c r="B20" s="32" t="s">
        <v>5</v>
      </c>
      <c r="C20" s="30">
        <v>56885</v>
      </c>
      <c r="D20" s="138">
        <v>56885</v>
      </c>
      <c r="E20" s="187">
        <v>2.8468050074942259</v>
      </c>
      <c r="F20" s="29"/>
      <c r="G20" s="147"/>
      <c r="H20" s="147"/>
      <c r="I20" s="147"/>
      <c r="J20" s="147"/>
      <c r="K20" s="147"/>
      <c r="L20" s="147"/>
      <c r="M20" s="147"/>
    </row>
    <row r="21" spans="2:13" s="28" customFormat="1" ht="18" customHeight="1" x14ac:dyDescent="0.2">
      <c r="B21" s="32" t="s">
        <v>38</v>
      </c>
      <c r="C21" s="30">
        <v>80413</v>
      </c>
      <c r="D21" s="138">
        <v>80413</v>
      </c>
      <c r="E21" s="187">
        <v>4.0242617749430112</v>
      </c>
      <c r="F21" s="29"/>
      <c r="G21" s="147"/>
      <c r="H21" s="147"/>
      <c r="I21" s="147"/>
      <c r="J21" s="147"/>
      <c r="K21" s="147"/>
      <c r="L21" s="147"/>
      <c r="M21" s="147"/>
    </row>
    <row r="22" spans="2:13" s="28" customFormat="1" ht="18" customHeight="1" x14ac:dyDescent="0.2">
      <c r="B22" s="32" t="s">
        <v>45</v>
      </c>
      <c r="C22" s="30">
        <v>225177</v>
      </c>
      <c r="D22" s="138">
        <v>225177</v>
      </c>
      <c r="E22" s="187">
        <v>11.268963895095849</v>
      </c>
      <c r="F22" s="29"/>
      <c r="G22" s="147"/>
      <c r="H22" s="147"/>
      <c r="I22" s="147"/>
      <c r="J22" s="147"/>
      <c r="K22" s="147"/>
      <c r="L22" s="147"/>
      <c r="M22" s="147"/>
    </row>
    <row r="23" spans="2:13" s="33" customFormat="1" ht="18" customHeight="1" x14ac:dyDescent="0.2">
      <c r="B23" s="32" t="s">
        <v>46</v>
      </c>
      <c r="C23" s="30">
        <v>56203</v>
      </c>
      <c r="D23" s="138">
        <v>56203</v>
      </c>
      <c r="E23" s="187">
        <v>2.8126743752517886</v>
      </c>
      <c r="F23" s="34"/>
      <c r="G23" s="147"/>
      <c r="H23" s="147"/>
      <c r="I23" s="147"/>
      <c r="J23" s="147"/>
      <c r="K23" s="147"/>
      <c r="L23" s="147"/>
      <c r="M23" s="147"/>
    </row>
    <row r="24" spans="2:13" s="28" customFormat="1" ht="18" customHeight="1" x14ac:dyDescent="0.2">
      <c r="B24" s="32" t="s">
        <v>47</v>
      </c>
      <c r="C24" s="30">
        <v>21382</v>
      </c>
      <c r="D24" s="138">
        <v>21382</v>
      </c>
      <c r="E24" s="187">
        <v>1.0700603791903234</v>
      </c>
      <c r="F24" s="29"/>
      <c r="G24" s="147"/>
      <c r="H24" s="147"/>
      <c r="I24" s="147"/>
      <c r="J24" s="147"/>
      <c r="K24" s="147"/>
      <c r="L24" s="147"/>
      <c r="M24" s="147"/>
    </row>
    <row r="25" spans="2:13" s="28" customFormat="1" ht="18" customHeight="1" x14ac:dyDescent="0.2">
      <c r="B25" s="32" t="s">
        <v>48</v>
      </c>
      <c r="C25" s="30">
        <v>109999</v>
      </c>
      <c r="D25" s="138">
        <v>109999</v>
      </c>
      <c r="E25" s="187">
        <v>5.5048906393488153</v>
      </c>
      <c r="F25" s="29"/>
      <c r="G25" s="147"/>
      <c r="H25" s="147"/>
      <c r="I25" s="147"/>
      <c r="J25" s="147"/>
      <c r="K25" s="147"/>
      <c r="L25" s="147"/>
      <c r="M25" s="147"/>
    </row>
    <row r="26" spans="2:13" s="28" customFormat="1" ht="18" customHeight="1" x14ac:dyDescent="0.2">
      <c r="B26" s="32" t="s">
        <v>49</v>
      </c>
      <c r="C26" s="30">
        <v>14280</v>
      </c>
      <c r="D26" s="138">
        <v>14280</v>
      </c>
      <c r="E26" s="188">
        <v>0.71464139064810672</v>
      </c>
      <c r="F26" s="29"/>
      <c r="G26" s="147"/>
      <c r="H26" s="147"/>
      <c r="I26" s="147"/>
      <c r="J26" s="147"/>
      <c r="K26" s="147"/>
      <c r="L26" s="147"/>
      <c r="M26" s="147"/>
    </row>
    <row r="27" spans="2:13" s="28" customFormat="1" ht="18" customHeight="1" x14ac:dyDescent="0.2">
      <c r="B27" s="31" t="s">
        <v>4</v>
      </c>
      <c r="C27" s="30">
        <v>4984</v>
      </c>
      <c r="D27" s="139">
        <v>4984</v>
      </c>
      <c r="E27" s="189">
        <v>0.24942385791247645</v>
      </c>
      <c r="F27" s="29"/>
      <c r="G27" s="147"/>
      <c r="H27" s="147"/>
      <c r="I27" s="147"/>
      <c r="J27" s="147"/>
      <c r="K27" s="147"/>
      <c r="L27" s="147"/>
      <c r="M27" s="147"/>
    </row>
    <row r="28" spans="2:13" s="25" customFormat="1" ht="3.75" customHeight="1" x14ac:dyDescent="0.2">
      <c r="B28" s="26"/>
      <c r="C28" s="27"/>
      <c r="D28" s="26"/>
      <c r="E28" s="194"/>
      <c r="F28"/>
      <c r="G28" s="146"/>
      <c r="H28" s="146"/>
      <c r="I28" s="146"/>
      <c r="J28" s="146"/>
      <c r="K28" s="146"/>
      <c r="L28" s="146"/>
      <c r="M28" s="146"/>
    </row>
    <row r="29" spans="2:13" s="20" customFormat="1" ht="18" customHeight="1" x14ac:dyDescent="0.2">
      <c r="B29" s="24" t="s">
        <v>3</v>
      </c>
      <c r="C29" s="23"/>
      <c r="D29" s="22">
        <v>1998205</v>
      </c>
      <c r="E29" s="191">
        <v>100</v>
      </c>
      <c r="F29" s="21"/>
      <c r="G29" s="135"/>
      <c r="H29" s="135"/>
      <c r="I29" s="135"/>
      <c r="J29" s="135"/>
      <c r="K29" s="135"/>
      <c r="L29" s="135"/>
      <c r="M29" s="135"/>
    </row>
    <row r="30" spans="2:13" s="19" customFormat="1" ht="23.25" customHeight="1" x14ac:dyDescent="0.2">
      <c r="B30" s="1083"/>
      <c r="C30" s="1083"/>
      <c r="D30" s="1083"/>
      <c r="E30" s="1083"/>
      <c r="F30" s="1083"/>
      <c r="G30" s="1083"/>
      <c r="H30" s="1083"/>
      <c r="I30" s="1083"/>
      <c r="J30" s="1083"/>
      <c r="K30" s="1083"/>
      <c r="L30" s="1083"/>
      <c r="M30" s="1083"/>
    </row>
    <row r="31" spans="2:13" ht="24" customHeight="1" x14ac:dyDescent="0.2">
      <c r="D31" s="18"/>
    </row>
  </sheetData>
  <mergeCells count="6">
    <mergeCell ref="B30:M30"/>
    <mergeCell ref="B3:F3"/>
    <mergeCell ref="D7:E7"/>
    <mergeCell ref="B7:B8"/>
    <mergeCell ref="B4:M4"/>
    <mergeCell ref="B5:M5"/>
  </mergeCells>
  <conditionalFormatting sqref="D10">
    <cfRule type="cellIs" dxfId="36" priority="21" stopIfTrue="1" operator="notEqual">
      <formula>#REF!+#REF!</formula>
    </cfRule>
  </conditionalFormatting>
  <conditionalFormatting sqref="D11">
    <cfRule type="cellIs" dxfId="35" priority="22" stopIfTrue="1" operator="notEqual">
      <formula>#REF!+#REF!</formula>
    </cfRule>
  </conditionalFormatting>
  <conditionalFormatting sqref="D12">
    <cfRule type="cellIs" dxfId="34" priority="23" stopIfTrue="1" operator="notEqual">
      <formula>#REF!+#REF!</formula>
    </cfRule>
  </conditionalFormatting>
  <conditionalFormatting sqref="D13">
    <cfRule type="cellIs" dxfId="33" priority="24" stopIfTrue="1" operator="notEqual">
      <formula>#REF!+#REF!</formula>
    </cfRule>
  </conditionalFormatting>
  <conditionalFormatting sqref="D14">
    <cfRule type="cellIs" dxfId="32" priority="25" stopIfTrue="1" operator="notEqual">
      <formula>#REF!+#REF!</formula>
    </cfRule>
  </conditionalFormatting>
  <conditionalFormatting sqref="D15">
    <cfRule type="cellIs" dxfId="31" priority="26" stopIfTrue="1" operator="notEqual">
      <formula>#REF!+#REF!</formula>
    </cfRule>
  </conditionalFormatting>
  <conditionalFormatting sqref="D16">
    <cfRule type="cellIs" dxfId="30" priority="27" stopIfTrue="1" operator="notEqual">
      <formula>#REF!+#REF!</formula>
    </cfRule>
  </conditionalFormatting>
  <conditionalFormatting sqref="D17">
    <cfRule type="cellIs" dxfId="29" priority="28" stopIfTrue="1" operator="notEqual">
      <formula>#REF!+#REF!</formula>
    </cfRule>
  </conditionalFormatting>
  <conditionalFormatting sqref="D18">
    <cfRule type="cellIs" dxfId="28" priority="29" stopIfTrue="1" operator="notEqual">
      <formula>#REF!+#REF!</formula>
    </cfRule>
  </conditionalFormatting>
  <conditionalFormatting sqref="D19">
    <cfRule type="cellIs" dxfId="27" priority="30" stopIfTrue="1" operator="notEqual">
      <formula>#REF!+#REF!</formula>
    </cfRule>
  </conditionalFormatting>
  <conditionalFormatting sqref="D20">
    <cfRule type="cellIs" dxfId="26" priority="31" stopIfTrue="1" operator="notEqual">
      <formula>#REF!+#REF!</formula>
    </cfRule>
  </conditionalFormatting>
  <conditionalFormatting sqref="D21">
    <cfRule type="cellIs" dxfId="25" priority="32" stopIfTrue="1" operator="notEqual">
      <formula>#REF!+#REF!</formula>
    </cfRule>
  </conditionalFormatting>
  <conditionalFormatting sqref="D22">
    <cfRule type="cellIs" dxfId="24" priority="33" stopIfTrue="1" operator="notEqual">
      <formula>#REF!+#REF!</formula>
    </cfRule>
  </conditionalFormatting>
  <conditionalFormatting sqref="D23">
    <cfRule type="cellIs" dxfId="23" priority="34" stopIfTrue="1" operator="notEqual">
      <formula>#REF!+#REF!</formula>
    </cfRule>
  </conditionalFormatting>
  <conditionalFormatting sqref="D24">
    <cfRule type="cellIs" dxfId="22" priority="35" stopIfTrue="1" operator="notEqual">
      <formula>#REF!+#REF!</formula>
    </cfRule>
  </conditionalFormatting>
  <conditionalFormatting sqref="D25">
    <cfRule type="cellIs" dxfId="21" priority="36" stopIfTrue="1" operator="notEqual">
      <formula>#REF!+#REF!</formula>
    </cfRule>
  </conditionalFormatting>
  <conditionalFormatting sqref="D26">
    <cfRule type="cellIs" dxfId="20" priority="37" stopIfTrue="1" operator="notEqual">
      <formula>#REF!+#REF!</formula>
    </cfRule>
  </conditionalFormatting>
  <conditionalFormatting sqref="D27">
    <cfRule type="cellIs" dxfId="19" priority="38" stopIfTrue="1" operator="notEqual">
      <formula>#REF!+#REF!</formula>
    </cfRule>
  </conditionalFormatting>
  <printOptions horizontalCentered="1"/>
  <pageMargins left="0" right="0" top="0.43307086614173229" bottom="0.43307086614173229" header="0" footer="0"/>
  <pageSetup paperSize="9" scale="9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32">
    <tabColor theme="0"/>
    <pageSetUpPr fitToPage="1"/>
  </sheetPr>
  <dimension ref="A1:U37"/>
  <sheetViews>
    <sheetView showGridLines="0" topLeftCell="A9" zoomScaleNormal="100" workbookViewId="0">
      <selection activeCell="J38" sqref="J38"/>
    </sheetView>
  </sheetViews>
  <sheetFormatPr baseColWidth="10" defaultColWidth="11.42578125" defaultRowHeight="15" x14ac:dyDescent="0.2"/>
  <cols>
    <col min="1" max="1" width="1.140625" style="262" customWidth="1"/>
    <col min="2" max="2" width="28.7109375" style="262" customWidth="1"/>
    <col min="3" max="3" width="0.5703125" style="262" customWidth="1"/>
    <col min="4" max="4" width="11.85546875" style="262" customWidth="1"/>
    <col min="5" max="5" width="7.7109375" style="262" customWidth="1"/>
    <col min="6" max="6" width="0.42578125" style="262" customWidth="1"/>
    <col min="7" max="7" width="14.5703125" style="262" customWidth="1"/>
    <col min="8" max="8" width="9.28515625" style="262" customWidth="1"/>
    <col min="9" max="9" width="0.42578125" style="262" customWidth="1"/>
    <col min="10" max="10" width="10.85546875" style="262" customWidth="1"/>
    <col min="11" max="11" width="8.140625" style="262" customWidth="1"/>
    <col min="12" max="12" width="11.5703125" style="262" customWidth="1"/>
    <col min="13" max="13" width="4.140625" style="262" customWidth="1"/>
    <col min="14" max="14" width="6.140625" style="262" customWidth="1"/>
    <col min="15" max="15" width="3.7109375" style="260" customWidth="1"/>
    <col min="16" max="16" width="3.140625" style="262" customWidth="1"/>
    <col min="17" max="17" width="7" style="262" customWidth="1"/>
    <col min="18" max="18" width="5.7109375" style="262" customWidth="1"/>
    <col min="19" max="20" width="11.42578125" style="262"/>
    <col min="21" max="21" width="17.140625" style="262" customWidth="1"/>
    <col min="22" max="16384" width="11.42578125" style="262"/>
  </cols>
  <sheetData>
    <row r="1" spans="1:21" s="202" customFormat="1" ht="15" customHeight="1" x14ac:dyDescent="0.2">
      <c r="B1" s="203"/>
      <c r="C1" s="204"/>
      <c r="F1" s="204"/>
      <c r="I1" s="204"/>
      <c r="O1" s="205"/>
    </row>
    <row r="2" spans="1:21" s="206" customFormat="1" ht="52.5" customHeight="1" x14ac:dyDescent="0.2">
      <c r="B2" s="1059"/>
      <c r="C2" s="1059"/>
      <c r="D2" s="1059"/>
      <c r="E2" s="1059"/>
      <c r="F2" s="1059"/>
      <c r="G2" s="1059"/>
      <c r="H2" s="1059"/>
      <c r="I2" s="1059"/>
      <c r="O2" s="208"/>
    </row>
    <row r="3" spans="1:21" s="209" customFormat="1" ht="4.5" customHeight="1" x14ac:dyDescent="0.2">
      <c r="B3" s="1060"/>
      <c r="C3" s="1060"/>
      <c r="D3" s="1060"/>
      <c r="E3" s="1060"/>
      <c r="F3" s="1060"/>
      <c r="G3" s="1060"/>
      <c r="H3" s="1060"/>
      <c r="I3" s="1060"/>
      <c r="O3" s="208"/>
    </row>
    <row r="4" spans="1:21" s="209" customFormat="1" ht="17.25" customHeight="1" x14ac:dyDescent="0.2">
      <c r="A4" s="1060" t="s">
        <v>405</v>
      </c>
      <c r="B4" s="1060"/>
      <c r="C4" s="1060"/>
      <c r="D4" s="1060"/>
      <c r="E4" s="1060"/>
      <c r="F4" s="1060"/>
      <c r="G4" s="1060"/>
      <c r="H4" s="1060"/>
      <c r="I4" s="1060"/>
      <c r="J4" s="1060"/>
      <c r="K4" s="1060"/>
      <c r="L4" s="1060"/>
      <c r="M4" s="1060"/>
      <c r="N4" s="1060"/>
      <c r="O4" s="1060"/>
      <c r="P4" s="1060"/>
      <c r="Q4" s="1060"/>
      <c r="R4" s="1060"/>
      <c r="S4" s="1060"/>
      <c r="T4" s="1060"/>
      <c r="U4" s="1060"/>
    </row>
    <row r="5" spans="1:21" s="209" customFormat="1" ht="17.25" customHeight="1" x14ac:dyDescent="0.2">
      <c r="B5" s="1061" t="s">
        <v>493</v>
      </c>
      <c r="C5" s="1061"/>
      <c r="D5" s="1061"/>
      <c r="E5" s="1061"/>
      <c r="F5" s="1061"/>
      <c r="G5" s="1061"/>
      <c r="H5" s="1061"/>
      <c r="I5" s="1061"/>
      <c r="J5" s="1061"/>
      <c r="K5" s="1061"/>
      <c r="L5" s="1061"/>
      <c r="M5" s="1061"/>
      <c r="N5" s="1061"/>
      <c r="O5" s="1061"/>
      <c r="P5" s="1061"/>
      <c r="Q5" s="1061"/>
      <c r="R5" s="1061"/>
      <c r="S5" s="1061"/>
    </row>
    <row r="6" spans="1:21" s="209" customFormat="1" ht="6" customHeight="1" x14ac:dyDescent="0.2">
      <c r="O6" s="208"/>
    </row>
    <row r="7" spans="1:21" s="214" customFormat="1" ht="39.75" customHeight="1" x14ac:dyDescent="0.2">
      <c r="A7" s="210"/>
      <c r="B7" s="1062" t="s">
        <v>15</v>
      </c>
      <c r="C7" s="212"/>
      <c r="D7" s="1071" t="s">
        <v>115</v>
      </c>
      <c r="E7" s="1070"/>
      <c r="F7" s="212"/>
      <c r="G7" s="1071" t="s">
        <v>117</v>
      </c>
      <c r="H7" s="1070"/>
      <c r="I7" s="212"/>
      <c r="J7" s="1071" t="s">
        <v>16</v>
      </c>
      <c r="K7" s="1069"/>
      <c r="L7" s="1070"/>
      <c r="M7" s="431"/>
      <c r="N7" s="431"/>
      <c r="O7" s="432"/>
      <c r="P7" s="432"/>
      <c r="Q7" s="432"/>
      <c r="R7" s="432"/>
      <c r="S7" s="432"/>
      <c r="T7" s="432"/>
      <c r="U7" s="433"/>
    </row>
    <row r="8" spans="1:21" s="220" customFormat="1" ht="26.25" customHeight="1" x14ac:dyDescent="0.2">
      <c r="A8" s="215"/>
      <c r="B8" s="1064"/>
      <c r="C8" s="217"/>
      <c r="D8" s="218" t="s">
        <v>12</v>
      </c>
      <c r="E8" s="219" t="s">
        <v>13</v>
      </c>
      <c r="F8" s="217"/>
      <c r="G8" s="218" t="s">
        <v>12</v>
      </c>
      <c r="H8" s="219" t="s">
        <v>13</v>
      </c>
      <c r="I8" s="217"/>
      <c r="J8" s="218" t="s">
        <v>12</v>
      </c>
      <c r="K8" s="409" t="s">
        <v>119</v>
      </c>
      <c r="L8" s="219" t="s">
        <v>118</v>
      </c>
      <c r="M8" s="434"/>
      <c r="N8" s="435"/>
      <c r="O8" s="310"/>
      <c r="P8" s="310"/>
      <c r="Q8" s="310"/>
      <c r="R8" s="310"/>
      <c r="S8" s="436"/>
      <c r="T8" s="436"/>
      <c r="U8" s="436"/>
    </row>
    <row r="9" spans="1:21" s="224" customFormat="1" ht="4.5" customHeight="1" x14ac:dyDescent="0.2">
      <c r="A9" s="221"/>
      <c r="B9" s="222"/>
      <c r="C9" s="223"/>
      <c r="D9" s="222"/>
      <c r="E9" s="222"/>
      <c r="F9" s="223"/>
      <c r="G9" s="222"/>
      <c r="H9" s="222"/>
      <c r="I9" s="223"/>
      <c r="J9" s="222"/>
      <c r="K9" s="222"/>
      <c r="L9" s="222"/>
      <c r="M9" s="431"/>
      <c r="N9" s="435"/>
      <c r="O9" s="310"/>
      <c r="P9" s="310"/>
      <c r="Q9" s="310"/>
      <c r="R9" s="310"/>
      <c r="S9" s="232"/>
      <c r="T9" s="232"/>
      <c r="U9" s="232"/>
    </row>
    <row r="10" spans="1:21" s="233" customFormat="1" ht="18" customHeight="1" x14ac:dyDescent="0.15">
      <c r="A10" s="225"/>
      <c r="B10" s="226" t="s">
        <v>11</v>
      </c>
      <c r="C10" s="227"/>
      <c r="D10" s="405">
        <v>8500187</v>
      </c>
      <c r="E10" s="186">
        <v>17.904395579860061</v>
      </c>
      <c r="F10" s="227"/>
      <c r="G10" s="228">
        <v>1055830</v>
      </c>
      <c r="H10" s="229">
        <v>16.278233638280728</v>
      </c>
      <c r="I10" s="227"/>
      <c r="J10" s="230">
        <v>424055</v>
      </c>
      <c r="K10" s="577">
        <v>4.988772599943978</v>
      </c>
      <c r="L10" s="231">
        <v>40.163189149768428</v>
      </c>
      <c r="M10" s="305"/>
      <c r="N10" s="306">
        <v>1</v>
      </c>
      <c r="O10" s="306">
        <v>1</v>
      </c>
      <c r="P10" s="306">
        <v>1</v>
      </c>
      <c r="Q10" s="307" t="s">
        <v>11</v>
      </c>
      <c r="R10" s="437">
        <v>40.163189149768428</v>
      </c>
      <c r="S10" s="232"/>
      <c r="T10" s="232"/>
      <c r="U10" s="232"/>
    </row>
    <row r="11" spans="1:21" s="233" customFormat="1" ht="18" customHeight="1" x14ac:dyDescent="0.15">
      <c r="A11" s="225"/>
      <c r="B11" s="234" t="s">
        <v>10</v>
      </c>
      <c r="C11" s="227"/>
      <c r="D11" s="406">
        <v>1326315</v>
      </c>
      <c r="E11" s="187">
        <v>2.793687765163531</v>
      </c>
      <c r="F11" s="227"/>
      <c r="G11" s="235">
        <v>194402</v>
      </c>
      <c r="H11" s="236">
        <v>2.9971881607352038</v>
      </c>
      <c r="I11" s="227"/>
      <c r="J11" s="237">
        <v>51265</v>
      </c>
      <c r="K11" s="578">
        <v>3.8652205546947744</v>
      </c>
      <c r="L11" s="238">
        <v>26.370613471054824</v>
      </c>
      <c r="M11" s="305"/>
      <c r="N11" s="306">
        <v>13</v>
      </c>
      <c r="O11" s="306">
        <v>2</v>
      </c>
      <c r="P11" s="306">
        <v>11</v>
      </c>
      <c r="Q11" s="307" t="s">
        <v>5</v>
      </c>
      <c r="R11" s="437">
        <v>35.659211153180713</v>
      </c>
      <c r="S11" s="232"/>
      <c r="T11" s="232"/>
      <c r="U11" s="232"/>
    </row>
    <row r="12" spans="1:21" s="233" customFormat="1" ht="18" customHeight="1" x14ac:dyDescent="0.15">
      <c r="A12" s="225"/>
      <c r="B12" s="234" t="s">
        <v>40</v>
      </c>
      <c r="C12" s="227"/>
      <c r="D12" s="406">
        <v>1004686</v>
      </c>
      <c r="E12" s="187">
        <v>2.1162235110294971</v>
      </c>
      <c r="F12" s="227"/>
      <c r="G12" s="235">
        <v>193502</v>
      </c>
      <c r="H12" s="236">
        <v>2.9833124323750959</v>
      </c>
      <c r="I12" s="227"/>
      <c r="J12" s="237">
        <v>44688</v>
      </c>
      <c r="K12" s="578">
        <v>4.4479568740880238</v>
      </c>
      <c r="L12" s="238">
        <v>23.0943349422745</v>
      </c>
      <c r="M12" s="305"/>
      <c r="N12" s="306">
        <v>17</v>
      </c>
      <c r="O12" s="306">
        <v>3</v>
      </c>
      <c r="P12" s="306">
        <v>7</v>
      </c>
      <c r="Q12" s="307" t="s">
        <v>7</v>
      </c>
      <c r="R12" s="438">
        <v>35.221846894998649</v>
      </c>
      <c r="S12" s="232"/>
      <c r="T12" s="232"/>
      <c r="U12" s="232"/>
    </row>
    <row r="13" spans="1:21" s="233" customFormat="1" ht="18" customHeight="1" x14ac:dyDescent="0.15">
      <c r="A13" s="225"/>
      <c r="B13" s="234" t="s">
        <v>41</v>
      </c>
      <c r="C13" s="227"/>
      <c r="D13" s="406">
        <v>1176659</v>
      </c>
      <c r="E13" s="187">
        <v>2.4784593796115968</v>
      </c>
      <c r="F13" s="227"/>
      <c r="G13" s="235">
        <v>122308</v>
      </c>
      <c r="H13" s="236">
        <v>1.8856806491867435</v>
      </c>
      <c r="I13" s="227"/>
      <c r="J13" s="237">
        <v>40305</v>
      </c>
      <c r="K13" s="578">
        <v>3.4253764259653816</v>
      </c>
      <c r="L13" s="238">
        <v>32.953690682539161</v>
      </c>
      <c r="M13" s="305"/>
      <c r="N13" s="306">
        <v>5</v>
      </c>
      <c r="O13" s="306">
        <v>4</v>
      </c>
      <c r="P13" s="306">
        <v>9</v>
      </c>
      <c r="Q13" s="307" t="s">
        <v>44</v>
      </c>
      <c r="R13" s="437">
        <v>33.585520534575792</v>
      </c>
      <c r="S13" s="232"/>
      <c r="T13" s="232"/>
      <c r="U13" s="232"/>
    </row>
    <row r="14" spans="1:21" s="233" customFormat="1" ht="18" customHeight="1" x14ac:dyDescent="0.15">
      <c r="A14" s="225"/>
      <c r="B14" s="234" t="s">
        <v>9</v>
      </c>
      <c r="C14" s="227"/>
      <c r="D14" s="406">
        <v>2177701</v>
      </c>
      <c r="E14" s="187">
        <v>4.5870073397981521</v>
      </c>
      <c r="F14" s="227"/>
      <c r="G14" s="235">
        <v>246866</v>
      </c>
      <c r="H14" s="236">
        <v>3.8060506192737567</v>
      </c>
      <c r="I14" s="227"/>
      <c r="J14" s="237">
        <v>57844</v>
      </c>
      <c r="K14" s="578">
        <v>2.6561956852662512</v>
      </c>
      <c r="L14" s="238">
        <v>23.431335218296567</v>
      </c>
      <c r="M14" s="305"/>
      <c r="N14" s="306">
        <v>16</v>
      </c>
      <c r="O14" s="306">
        <v>5</v>
      </c>
      <c r="P14" s="306">
        <v>4</v>
      </c>
      <c r="Q14" s="307" t="s">
        <v>41</v>
      </c>
      <c r="R14" s="437">
        <v>32.953690682539161</v>
      </c>
      <c r="S14" s="232"/>
      <c r="T14" s="232"/>
      <c r="U14" s="232"/>
    </row>
    <row r="15" spans="1:21" s="233" customFormat="1" ht="18" customHeight="1" x14ac:dyDescent="0.15">
      <c r="A15" s="225"/>
      <c r="B15" s="234" t="s">
        <v>8</v>
      </c>
      <c r="C15" s="227"/>
      <c r="D15" s="407">
        <v>585402</v>
      </c>
      <c r="E15" s="187">
        <v>1.2330633409878207</v>
      </c>
      <c r="F15" s="227"/>
      <c r="G15" s="239">
        <v>99678</v>
      </c>
      <c r="H15" s="236">
        <v>1.5367831683098099</v>
      </c>
      <c r="I15" s="227"/>
      <c r="J15" s="239">
        <v>23452</v>
      </c>
      <c r="K15" s="579">
        <v>4.0061359544381467</v>
      </c>
      <c r="L15" s="238">
        <v>23.52775938522041</v>
      </c>
      <c r="M15" s="305"/>
      <c r="N15" s="306">
        <v>15</v>
      </c>
      <c r="O15" s="306">
        <v>6</v>
      </c>
      <c r="P15" s="306">
        <v>16</v>
      </c>
      <c r="Q15" s="307" t="s">
        <v>48</v>
      </c>
      <c r="R15" s="437">
        <v>32.67788815742567</v>
      </c>
      <c r="S15" s="232"/>
      <c r="T15" s="232"/>
      <c r="U15" s="232"/>
    </row>
    <row r="16" spans="1:21" s="233" customFormat="1" ht="18" customHeight="1" x14ac:dyDescent="0.15">
      <c r="A16" s="225"/>
      <c r="B16" s="234" t="s">
        <v>7</v>
      </c>
      <c r="C16" s="227"/>
      <c r="D16" s="406">
        <v>2372640</v>
      </c>
      <c r="E16" s="187">
        <v>4.9976177145984177</v>
      </c>
      <c r="F16" s="227"/>
      <c r="G16" s="235">
        <v>420966</v>
      </c>
      <c r="H16" s="236">
        <v>6.4902331831568389</v>
      </c>
      <c r="I16" s="227"/>
      <c r="J16" s="237">
        <v>148272</v>
      </c>
      <c r="K16" s="578">
        <v>6.2492413514060283</v>
      </c>
      <c r="L16" s="238">
        <v>35.221846894998649</v>
      </c>
      <c r="M16" s="305"/>
      <c r="N16" s="306">
        <v>3</v>
      </c>
      <c r="O16" s="306">
        <v>7</v>
      </c>
      <c r="P16" s="306">
        <v>8</v>
      </c>
      <c r="Q16" s="307" t="s">
        <v>43</v>
      </c>
      <c r="R16" s="437">
        <v>31.718833531653647</v>
      </c>
      <c r="S16" s="232"/>
      <c r="T16" s="232"/>
      <c r="U16" s="232"/>
    </row>
    <row r="17" spans="1:21" s="233" customFormat="1" ht="18" customHeight="1" x14ac:dyDescent="0.15">
      <c r="A17" s="225"/>
      <c r="B17" s="234" t="s">
        <v>43</v>
      </c>
      <c r="C17" s="227"/>
      <c r="D17" s="406">
        <v>2053328</v>
      </c>
      <c r="E17" s="187">
        <v>4.3250338806902606</v>
      </c>
      <c r="F17" s="227"/>
      <c r="G17" s="235">
        <v>289935</v>
      </c>
      <c r="H17" s="236">
        <v>4.4700658912087397</v>
      </c>
      <c r="I17" s="227"/>
      <c r="J17" s="237">
        <v>91964</v>
      </c>
      <c r="K17" s="578">
        <v>4.4787778669554985</v>
      </c>
      <c r="L17" s="238">
        <v>31.718833531653647</v>
      </c>
      <c r="M17" s="305"/>
      <c r="N17" s="306">
        <v>7</v>
      </c>
      <c r="O17" s="306">
        <v>8</v>
      </c>
      <c r="P17" s="306">
        <v>17</v>
      </c>
      <c r="Q17" s="307" t="s">
        <v>49</v>
      </c>
      <c r="R17" s="437">
        <v>31.641222219760252</v>
      </c>
      <c r="S17" s="232"/>
      <c r="T17" s="232"/>
      <c r="U17" s="232"/>
    </row>
    <row r="18" spans="1:21" s="233" customFormat="1" ht="18" customHeight="1" x14ac:dyDescent="0.15">
      <c r="A18" s="225"/>
      <c r="B18" s="234" t="s">
        <v>44</v>
      </c>
      <c r="C18" s="227"/>
      <c r="D18" s="406">
        <v>7792611</v>
      </c>
      <c r="E18" s="187">
        <v>16.413990650319683</v>
      </c>
      <c r="F18" s="227"/>
      <c r="G18" s="235">
        <v>1069708</v>
      </c>
      <c r="H18" s="236">
        <v>16.492197369593594</v>
      </c>
      <c r="I18" s="227"/>
      <c r="J18" s="237">
        <v>359267</v>
      </c>
      <c r="K18" s="578">
        <v>4.6103546038676892</v>
      </c>
      <c r="L18" s="238">
        <v>33.585520534575792</v>
      </c>
      <c r="M18" s="305"/>
      <c r="N18" s="306">
        <v>4</v>
      </c>
      <c r="O18" s="306">
        <v>9</v>
      </c>
      <c r="P18" s="306">
        <v>20</v>
      </c>
      <c r="Q18" s="307" t="s">
        <v>3</v>
      </c>
      <c r="R18" s="437">
        <v>30.807277542010308</v>
      </c>
      <c r="S18" s="232"/>
      <c r="T18" s="232"/>
      <c r="U18" s="232"/>
    </row>
    <row r="19" spans="1:21" s="233" customFormat="1" ht="18" customHeight="1" x14ac:dyDescent="0.15">
      <c r="A19" s="225"/>
      <c r="B19" s="234" t="s">
        <v>6</v>
      </c>
      <c r="C19" s="227"/>
      <c r="D19" s="406">
        <v>5097967</v>
      </c>
      <c r="E19" s="187">
        <v>10.738118799159649</v>
      </c>
      <c r="F19" s="227"/>
      <c r="G19" s="235">
        <v>656267</v>
      </c>
      <c r="H19" s="236">
        <v>10.11798069300321</v>
      </c>
      <c r="I19" s="227"/>
      <c r="J19" s="237">
        <v>187770</v>
      </c>
      <c r="K19" s="578">
        <v>3.6832329436420439</v>
      </c>
      <c r="L19" s="238">
        <v>28.611830245921247</v>
      </c>
      <c r="M19" s="305"/>
      <c r="N19" s="306">
        <v>10</v>
      </c>
      <c r="O19" s="306">
        <v>10</v>
      </c>
      <c r="P19" s="306">
        <v>10</v>
      </c>
      <c r="Q19" s="307" t="s">
        <v>6</v>
      </c>
      <c r="R19" s="438">
        <v>28.611830245921247</v>
      </c>
      <c r="S19" s="232"/>
      <c r="T19" s="232"/>
      <c r="U19" s="232"/>
    </row>
    <row r="20" spans="1:21" s="233" customFormat="1" ht="18" customHeight="1" x14ac:dyDescent="0.15">
      <c r="A20" s="225"/>
      <c r="B20" s="234" t="s">
        <v>5</v>
      </c>
      <c r="C20" s="227"/>
      <c r="D20" s="406">
        <v>1054776</v>
      </c>
      <c r="E20" s="187">
        <v>2.221730739822839</v>
      </c>
      <c r="F20" s="227"/>
      <c r="G20" s="235">
        <v>159524</v>
      </c>
      <c r="H20" s="236">
        <v>2.4594574343531583</v>
      </c>
      <c r="I20" s="227"/>
      <c r="J20" s="237">
        <v>56885</v>
      </c>
      <c r="K20" s="578">
        <v>5.3930882007174983</v>
      </c>
      <c r="L20" s="238">
        <v>35.659211153180713</v>
      </c>
      <c r="M20" s="305"/>
      <c r="N20" s="306">
        <v>2</v>
      </c>
      <c r="O20" s="306">
        <v>11</v>
      </c>
      <c r="P20" s="306">
        <v>13</v>
      </c>
      <c r="Q20" s="307" t="s">
        <v>45</v>
      </c>
      <c r="R20" s="437">
        <v>28.021832381962152</v>
      </c>
      <c r="S20" s="232"/>
      <c r="T20" s="232"/>
      <c r="U20" s="232"/>
    </row>
    <row r="21" spans="1:21" s="233" customFormat="1" ht="18" customHeight="1" x14ac:dyDescent="0.15">
      <c r="A21" s="225"/>
      <c r="B21" s="234" t="s">
        <v>38</v>
      </c>
      <c r="C21" s="227"/>
      <c r="D21" s="406">
        <v>2690464</v>
      </c>
      <c r="E21" s="187">
        <v>5.6670672950339354</v>
      </c>
      <c r="F21" s="227"/>
      <c r="G21" s="235">
        <v>485558</v>
      </c>
      <c r="H21" s="236">
        <v>7.4860787900858226</v>
      </c>
      <c r="I21" s="227"/>
      <c r="J21" s="237">
        <v>80413</v>
      </c>
      <c r="K21" s="578">
        <v>2.9888153121543346</v>
      </c>
      <c r="L21" s="238">
        <v>16.560946375098339</v>
      </c>
      <c r="M21" s="305"/>
      <c r="N21" s="306">
        <v>19</v>
      </c>
      <c r="O21" s="306">
        <v>12</v>
      </c>
      <c r="P21" s="306">
        <v>14</v>
      </c>
      <c r="Q21" s="307" t="s">
        <v>46</v>
      </c>
      <c r="R21" s="437">
        <v>27.902970365846997</v>
      </c>
      <c r="S21" s="232"/>
      <c r="T21" s="232"/>
      <c r="U21" s="232"/>
    </row>
    <row r="22" spans="1:21" s="233" customFormat="1" ht="18" customHeight="1" x14ac:dyDescent="0.15">
      <c r="A22" s="225"/>
      <c r="B22" s="234" t="s">
        <v>45</v>
      </c>
      <c r="C22" s="227"/>
      <c r="D22" s="406">
        <v>6750336</v>
      </c>
      <c r="E22" s="187">
        <v>14.218591431102663</v>
      </c>
      <c r="F22" s="227"/>
      <c r="G22" s="235">
        <v>803577</v>
      </c>
      <c r="H22" s="236">
        <v>12.389129076033749</v>
      </c>
      <c r="I22" s="227"/>
      <c r="J22" s="237">
        <v>225177</v>
      </c>
      <c r="K22" s="578">
        <v>3.3357895073667443</v>
      </c>
      <c r="L22" s="238">
        <v>28.021832381962152</v>
      </c>
      <c r="M22" s="305"/>
      <c r="N22" s="306">
        <v>11</v>
      </c>
      <c r="O22" s="306">
        <v>13</v>
      </c>
      <c r="P22" s="306">
        <v>2</v>
      </c>
      <c r="Q22" s="307" t="s">
        <v>10</v>
      </c>
      <c r="R22" s="437">
        <v>26.370613471054824</v>
      </c>
      <c r="S22" s="232"/>
      <c r="T22" s="232"/>
      <c r="U22" s="232"/>
    </row>
    <row r="23" spans="1:21" s="241" customFormat="1" ht="18" customHeight="1" x14ac:dyDescent="0.15">
      <c r="A23" s="240"/>
      <c r="B23" s="234" t="s">
        <v>46</v>
      </c>
      <c r="C23" s="227"/>
      <c r="D23" s="406">
        <v>1531878</v>
      </c>
      <c r="E23" s="187">
        <v>3.2266760357254345</v>
      </c>
      <c r="F23" s="227"/>
      <c r="G23" s="235">
        <v>201423</v>
      </c>
      <c r="H23" s="236">
        <v>3.1054342594200008</v>
      </c>
      <c r="I23" s="227"/>
      <c r="J23" s="237">
        <v>56203</v>
      </c>
      <c r="K23" s="578">
        <v>3.6688953036730081</v>
      </c>
      <c r="L23" s="238">
        <v>27.902970365846997</v>
      </c>
      <c r="M23" s="305"/>
      <c r="N23" s="306">
        <v>12</v>
      </c>
      <c r="O23" s="306">
        <v>14</v>
      </c>
      <c r="P23" s="306">
        <v>15</v>
      </c>
      <c r="Q23" s="307" t="s">
        <v>47</v>
      </c>
      <c r="R23" s="437">
        <v>25.891527311916494</v>
      </c>
      <c r="S23" s="232"/>
      <c r="T23" s="232"/>
      <c r="U23" s="232"/>
    </row>
    <row r="24" spans="1:21" s="233" customFormat="1" ht="18" customHeight="1" x14ac:dyDescent="0.15">
      <c r="B24" s="234" t="s">
        <v>47</v>
      </c>
      <c r="C24" s="227"/>
      <c r="D24" s="407">
        <v>664117</v>
      </c>
      <c r="E24" s="187">
        <v>1.3988649284198011</v>
      </c>
      <c r="F24" s="227"/>
      <c r="G24" s="239">
        <v>82583</v>
      </c>
      <c r="H24" s="236">
        <v>1.2732214168475393</v>
      </c>
      <c r="I24" s="227"/>
      <c r="J24" s="242">
        <v>21382</v>
      </c>
      <c r="K24" s="580">
        <v>3.2196134114922521</v>
      </c>
      <c r="L24" s="238">
        <v>25.891527311916494</v>
      </c>
      <c r="M24" s="305"/>
      <c r="N24" s="306">
        <v>14</v>
      </c>
      <c r="O24" s="306">
        <v>15</v>
      </c>
      <c r="P24" s="306">
        <v>6</v>
      </c>
      <c r="Q24" s="307" t="s">
        <v>8</v>
      </c>
      <c r="R24" s="437">
        <v>23.52775938522041</v>
      </c>
      <c r="S24" s="232"/>
      <c r="T24" s="232"/>
      <c r="U24" s="232"/>
    </row>
    <row r="25" spans="1:21" s="233" customFormat="1" ht="18" customHeight="1" x14ac:dyDescent="0.15">
      <c r="B25" s="234" t="s">
        <v>48</v>
      </c>
      <c r="C25" s="227"/>
      <c r="D25" s="407">
        <v>2208174</v>
      </c>
      <c r="E25" s="187">
        <v>4.6511942390399073</v>
      </c>
      <c r="F25" s="227"/>
      <c r="G25" s="239">
        <v>336616</v>
      </c>
      <c r="H25" s="236">
        <v>5.1897690862956214</v>
      </c>
      <c r="I25" s="227"/>
      <c r="J25" s="242">
        <v>109999</v>
      </c>
      <c r="K25" s="580">
        <v>4.9814462084962505</v>
      </c>
      <c r="L25" s="238">
        <v>32.67788815742567</v>
      </c>
      <c r="M25" s="305"/>
      <c r="N25" s="306">
        <v>6</v>
      </c>
      <c r="O25" s="306">
        <v>16</v>
      </c>
      <c r="P25" s="306">
        <v>5</v>
      </c>
      <c r="Q25" s="307" t="s">
        <v>9</v>
      </c>
      <c r="R25" s="438">
        <v>23.431335218296567</v>
      </c>
      <c r="S25" s="232"/>
      <c r="T25" s="232"/>
      <c r="U25" s="232"/>
    </row>
    <row r="26" spans="1:21" s="233" customFormat="1" ht="18" customHeight="1" x14ac:dyDescent="0.15">
      <c r="B26" s="234" t="s">
        <v>49</v>
      </c>
      <c r="C26" s="227"/>
      <c r="D26" s="407">
        <v>319892</v>
      </c>
      <c r="E26" s="188">
        <v>0.67380551872948147</v>
      </c>
      <c r="F26" s="227"/>
      <c r="G26" s="239">
        <v>45131</v>
      </c>
      <c r="H26" s="243">
        <v>0.69580610735558523</v>
      </c>
      <c r="I26" s="227"/>
      <c r="J26" s="242">
        <v>14280</v>
      </c>
      <c r="K26" s="580">
        <v>4.4640066022282516</v>
      </c>
      <c r="L26" s="244">
        <v>31.641222219760252</v>
      </c>
      <c r="M26" s="305"/>
      <c r="N26" s="306">
        <v>8</v>
      </c>
      <c r="O26" s="306">
        <v>17</v>
      </c>
      <c r="P26" s="306">
        <v>3</v>
      </c>
      <c r="Q26" s="307" t="s">
        <v>40</v>
      </c>
      <c r="R26" s="437">
        <v>23.0943349422745</v>
      </c>
      <c r="S26" s="232"/>
      <c r="T26" s="232"/>
      <c r="U26" s="232"/>
    </row>
    <row r="27" spans="1:21" s="233" customFormat="1" ht="18" customHeight="1" x14ac:dyDescent="0.15">
      <c r="B27" s="245" t="s">
        <v>4</v>
      </c>
      <c r="C27" s="227"/>
      <c r="D27" s="408">
        <v>168287</v>
      </c>
      <c r="E27" s="189">
        <v>0.35447185090726951</v>
      </c>
      <c r="F27" s="227"/>
      <c r="G27" s="246">
        <v>22272</v>
      </c>
      <c r="H27" s="247">
        <v>0.34337802448480192</v>
      </c>
      <c r="I27" s="227"/>
      <c r="J27" s="248">
        <v>4984</v>
      </c>
      <c r="K27" s="581">
        <v>2.9616072542739489</v>
      </c>
      <c r="L27" s="249">
        <v>22.37787356321839</v>
      </c>
      <c r="M27" s="305"/>
      <c r="N27" s="306">
        <v>18</v>
      </c>
      <c r="O27" s="306">
        <v>18</v>
      </c>
      <c r="P27" s="306">
        <v>18</v>
      </c>
      <c r="Q27" s="307" t="s">
        <v>4</v>
      </c>
      <c r="R27" s="437">
        <v>22.37787356321839</v>
      </c>
      <c r="S27" s="232"/>
      <c r="T27" s="232"/>
      <c r="U27" s="232"/>
    </row>
    <row r="28" spans="1:21" s="224" customFormat="1" ht="3.75" customHeight="1" x14ac:dyDescent="0.15">
      <c r="A28" s="221"/>
      <c r="B28" s="222"/>
      <c r="C28" s="223"/>
      <c r="D28" s="222"/>
      <c r="E28" s="250"/>
      <c r="F28" s="223"/>
      <c r="G28" s="222"/>
      <c r="H28" s="250"/>
      <c r="I28" s="223"/>
      <c r="J28" s="222"/>
      <c r="K28" s="222"/>
      <c r="L28" s="251"/>
      <c r="M28" s="305"/>
      <c r="N28" s="310"/>
      <c r="O28" s="310"/>
      <c r="P28" s="306">
        <v>12</v>
      </c>
      <c r="Q28" s="307" t="s">
        <v>38</v>
      </c>
      <c r="R28" s="437">
        <v>16.560946375098339</v>
      </c>
      <c r="S28" s="232"/>
      <c r="T28" s="232"/>
      <c r="U28" s="232"/>
    </row>
    <row r="29" spans="1:21" s="252" customFormat="1" ht="18" customHeight="1" x14ac:dyDescent="0.15">
      <c r="B29" s="253" t="s">
        <v>3</v>
      </c>
      <c r="C29" s="212"/>
      <c r="D29" s="254">
        <v>47475420</v>
      </c>
      <c r="E29" s="255">
        <v>100</v>
      </c>
      <c r="F29" s="212"/>
      <c r="G29" s="254">
        <v>6486146</v>
      </c>
      <c r="H29" s="255">
        <v>99.999999999999986</v>
      </c>
      <c r="I29" s="212"/>
      <c r="J29" s="254">
        <v>1998205</v>
      </c>
      <c r="K29" s="410">
        <v>4.2089253765422194</v>
      </c>
      <c r="L29" s="256">
        <v>30.807277542010308</v>
      </c>
      <c r="M29" s="305"/>
      <c r="N29" s="306">
        <v>9</v>
      </c>
      <c r="O29" s="306">
        <v>19</v>
      </c>
      <c r="P29" s="310"/>
      <c r="Q29" s="310"/>
      <c r="R29" s="439"/>
      <c r="S29" s="440"/>
      <c r="T29" s="440"/>
      <c r="U29" s="440"/>
    </row>
    <row r="30" spans="1:21" s="257" customFormat="1" ht="5.25" customHeight="1" x14ac:dyDescent="0.2">
      <c r="B30" s="258" t="s">
        <v>42</v>
      </c>
      <c r="C30" s="259"/>
      <c r="D30" s="259"/>
      <c r="E30" s="259"/>
      <c r="F30" s="259"/>
      <c r="G30" s="259"/>
      <c r="H30" s="259"/>
      <c r="I30" s="259"/>
      <c r="O30" s="260"/>
    </row>
    <row r="31" spans="1:21" s="252" customFormat="1" ht="5.25" customHeight="1" x14ac:dyDescent="0.2">
      <c r="B31" s="258" t="s">
        <v>50</v>
      </c>
      <c r="C31" s="261"/>
      <c r="D31" s="261"/>
      <c r="E31" s="261"/>
      <c r="F31" s="261"/>
      <c r="G31" s="261"/>
      <c r="H31" s="261"/>
      <c r="I31" s="261"/>
      <c r="O31" s="260"/>
    </row>
    <row r="32" spans="1:21" s="252" customFormat="1" ht="13.5" customHeight="1" x14ac:dyDescent="0.2">
      <c r="B32" s="1083" t="s">
        <v>500</v>
      </c>
      <c r="C32" s="1083"/>
      <c r="D32" s="1083"/>
      <c r="E32" s="1083"/>
      <c r="F32" s="1083"/>
      <c r="G32" s="1083"/>
      <c r="H32" s="1083"/>
      <c r="I32" s="1083"/>
      <c r="J32" s="1083"/>
      <c r="K32" s="1083"/>
      <c r="L32" s="1083"/>
      <c r="M32" s="1083"/>
      <c r="O32" s="260"/>
    </row>
    <row r="33" spans="2:19" ht="24.75" customHeight="1" x14ac:dyDescent="0.2">
      <c r="B33" s="1090" t="s">
        <v>251</v>
      </c>
      <c r="C33" s="1090"/>
      <c r="D33" s="1090"/>
      <c r="E33" s="1090"/>
      <c r="F33" s="1090"/>
      <c r="G33" s="1090"/>
      <c r="H33" s="1090"/>
      <c r="I33" s="1090"/>
      <c r="J33" s="1090"/>
      <c r="K33" s="1090"/>
      <c r="L33" s="1090"/>
      <c r="M33" s="1090"/>
      <c r="N33" s="1090"/>
      <c r="O33" s="1090"/>
      <c r="P33" s="1090"/>
      <c r="Q33" s="1090"/>
      <c r="R33" s="263"/>
      <c r="S33" s="263"/>
    </row>
    <row r="34" spans="2:19" ht="4.5" customHeight="1" x14ac:dyDescent="0.2">
      <c r="B34" s="1091"/>
      <c r="C34" s="1091"/>
      <c r="D34" s="1091"/>
      <c r="E34" s="1091"/>
      <c r="F34" s="1091"/>
      <c r="G34" s="1091"/>
      <c r="H34" s="1091"/>
      <c r="I34" s="1091"/>
      <c r="J34" s="1091"/>
      <c r="K34" s="1091"/>
      <c r="L34" s="1091"/>
      <c r="M34" s="1091"/>
      <c r="N34" s="1091"/>
      <c r="O34" s="1091"/>
      <c r="P34" s="1091"/>
      <c r="Q34" s="582"/>
      <c r="R34" s="263"/>
      <c r="S34" s="263"/>
    </row>
    <row r="37" spans="2:19" x14ac:dyDescent="0.2">
      <c r="L37" s="264"/>
      <c r="M37" s="264"/>
      <c r="N37" s="264"/>
    </row>
  </sheetData>
  <mergeCells count="11">
    <mergeCell ref="B32:M32"/>
    <mergeCell ref="B33:Q33"/>
    <mergeCell ref="B34:P34"/>
    <mergeCell ref="B2:I2"/>
    <mergeCell ref="B3:I3"/>
    <mergeCell ref="A4:U4"/>
    <mergeCell ref="B5:S5"/>
    <mergeCell ref="B7:B8"/>
    <mergeCell ref="D7:E7"/>
    <mergeCell ref="G7:H7"/>
    <mergeCell ref="J7:L7"/>
  </mergeCells>
  <printOptions horizontalCentered="1"/>
  <pageMargins left="0" right="0" top="0.43307086614173229" bottom="0.43307086614173229" header="0" footer="0"/>
  <pageSetup paperSize="9" scale="85" orientation="landscape"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87">
    <tabColor theme="0"/>
    <pageSetUpPr fitToPage="1"/>
  </sheetPr>
  <dimension ref="A1:BA42"/>
  <sheetViews>
    <sheetView showGridLines="0" topLeftCell="A22" zoomScale="118" zoomScaleNormal="118"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0.140625" style="262" bestFit="1" customWidth="1"/>
    <col min="5" max="5" width="10.28515625" style="262" customWidth="1"/>
    <col min="6" max="6" width="7" style="262" customWidth="1"/>
    <col min="7" max="7" width="8.85546875" style="262" customWidth="1"/>
    <col min="8" max="8" width="7" style="262" customWidth="1"/>
    <col min="9" max="9" width="0.42578125" style="262" customWidth="1"/>
    <col min="10" max="10" width="8.42578125" style="262" bestFit="1" customWidth="1"/>
    <col min="11" max="11" width="6.7109375" style="262" customWidth="1"/>
    <col min="12" max="12" width="8.42578125" style="262" customWidth="1"/>
    <col min="13" max="13" width="8.42578125" style="262" bestFit="1" customWidth="1"/>
    <col min="14" max="14" width="8.42578125" style="262" customWidth="1"/>
    <col min="15" max="15" width="8.42578125" style="262" bestFit="1" customWidth="1"/>
    <col min="16" max="16" width="0.42578125" style="262" customWidth="1"/>
    <col min="17" max="17" width="8.5703125" style="262" bestFit="1" customWidth="1"/>
    <col min="18" max="18" width="6.85546875" style="262" customWidth="1"/>
    <col min="19" max="19" width="8.42578125" style="262" customWidth="1"/>
    <col min="20" max="20" width="6.85546875" style="262" bestFit="1" customWidth="1"/>
    <col min="21" max="21" width="8.42578125" style="262" customWidth="1"/>
    <col min="22" max="22" width="6.85546875" style="262" bestFit="1" customWidth="1"/>
    <col min="23" max="23" width="0.42578125" style="262" customWidth="1"/>
    <col min="24" max="24" width="10.28515625" style="262" bestFit="1" customWidth="1"/>
    <col min="25" max="25" width="7" style="262" customWidth="1"/>
    <col min="26" max="26" width="8.42578125" style="262" customWidth="1"/>
    <col min="27" max="27" width="6.85546875" style="262" bestFit="1" customWidth="1"/>
    <col min="28" max="28" width="8.42578125" style="262" customWidth="1"/>
    <col min="29" max="29" width="6.85546875" style="262" bestFit="1" customWidth="1"/>
    <col min="30" max="30" width="11.42578125" style="262"/>
    <col min="31" max="33" width="2.42578125" style="262" bestFit="1" customWidth="1"/>
    <col min="34" max="34" width="13" style="262" bestFit="1" customWidth="1"/>
    <col min="35" max="35" width="3.42578125" style="262" bestFit="1" customWidth="1"/>
    <col min="36" max="36" width="3.85546875" style="262" customWidth="1"/>
    <col min="37" max="39" width="2.42578125" style="262" bestFit="1" customWidth="1"/>
    <col min="40" max="40" width="8.42578125" style="262" bestFit="1" customWidth="1"/>
    <col min="41" max="41" width="3.42578125" style="262" bestFit="1" customWidth="1"/>
    <col min="42" max="42" width="3.5703125" style="262" customWidth="1"/>
    <col min="43" max="45" width="2.42578125" style="262" bestFit="1" customWidth="1"/>
    <col min="46" max="46" width="8.42578125" style="262" bestFit="1" customWidth="1"/>
    <col min="47" max="47" width="4.140625" style="262" bestFit="1" customWidth="1"/>
    <col min="48" max="48" width="3.28515625" style="262" customWidth="1"/>
    <col min="49" max="49" width="4.28515625" style="262" bestFit="1" customWidth="1"/>
    <col min="50" max="50" width="2.42578125" style="262" bestFit="1" customWidth="1"/>
    <col min="51" max="51" width="4.28515625" style="262" bestFit="1" customWidth="1"/>
    <col min="52" max="52" width="8.42578125" style="262" bestFit="1" customWidth="1"/>
    <col min="53" max="53" width="4.28515625" style="262" bestFit="1" customWidth="1"/>
    <col min="54" max="16384" width="11.42578125" style="262"/>
  </cols>
  <sheetData>
    <row r="1" spans="1:53" s="202" customFormat="1" ht="15" customHeight="1" x14ac:dyDescent="0.2">
      <c r="B1" s="203"/>
      <c r="C1" s="204"/>
      <c r="I1" s="204"/>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6" customFormat="1" ht="52.5" customHeight="1" x14ac:dyDescent="0.2">
      <c r="B2" s="1059"/>
      <c r="C2" s="1059"/>
    </row>
    <row r="3" spans="1:53" s="209" customFormat="1" ht="4.5" customHeight="1" x14ac:dyDescent="0.2">
      <c r="B3" s="1060"/>
      <c r="C3" s="1060"/>
    </row>
    <row r="4" spans="1:53" s="209" customFormat="1" ht="17.25" customHeight="1" x14ac:dyDescent="0.2">
      <c r="A4" s="1060" t="s">
        <v>406</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row>
    <row r="5" spans="1:53" s="209" customFormat="1" ht="17.25" customHeight="1" x14ac:dyDescent="0.2">
      <c r="B5" s="1061" t="s">
        <v>493</v>
      </c>
      <c r="C5" s="1061"/>
      <c r="D5" s="1061"/>
      <c r="E5" s="1061"/>
      <c r="F5" s="1061"/>
      <c r="G5" s="1061"/>
      <c r="H5" s="1061"/>
      <c r="I5" s="1061"/>
      <c r="J5" s="1061"/>
      <c r="K5" s="1061"/>
      <c r="L5" s="1061"/>
      <c r="M5" s="1061"/>
      <c r="N5" s="1061"/>
      <c r="O5" s="1061"/>
      <c r="P5" s="1061"/>
      <c r="Q5" s="1061"/>
      <c r="R5" s="1061"/>
      <c r="S5" s="1061"/>
      <c r="T5" s="1061"/>
      <c r="U5" s="1061"/>
      <c r="V5" s="1061"/>
      <c r="W5" s="1061"/>
      <c r="X5" s="1061"/>
      <c r="Y5" s="1061"/>
      <c r="Z5" s="1061"/>
      <c r="AA5" s="1061"/>
      <c r="AB5" s="1061"/>
      <c r="AC5" s="1061"/>
    </row>
    <row r="6" spans="1:53" s="209" customFormat="1" ht="6" customHeight="1" x14ac:dyDescent="0.2"/>
    <row r="7" spans="1:53" s="214" customFormat="1" ht="12.75" customHeight="1" x14ac:dyDescent="0.2">
      <c r="A7" s="210"/>
      <c r="B7" s="1062" t="s">
        <v>15</v>
      </c>
      <c r="C7" s="212"/>
      <c r="D7" s="1065" t="s">
        <v>16</v>
      </c>
      <c r="E7" s="1066"/>
      <c r="F7" s="1066"/>
      <c r="G7" s="1066"/>
      <c r="H7" s="1066"/>
      <c r="I7" s="569"/>
      <c r="J7" s="1069"/>
      <c r="K7" s="1069"/>
      <c r="L7" s="1069"/>
      <c r="M7" s="1069"/>
      <c r="N7" s="1069"/>
      <c r="O7" s="1069"/>
      <c r="P7" s="569"/>
      <c r="Q7" s="1069"/>
      <c r="R7" s="1069"/>
      <c r="S7" s="1069"/>
      <c r="T7" s="1069"/>
      <c r="U7" s="1069"/>
      <c r="V7" s="1069"/>
      <c r="W7" s="569"/>
      <c r="X7" s="1069"/>
      <c r="Y7" s="1069"/>
      <c r="Z7" s="1069"/>
      <c r="AA7" s="1069"/>
      <c r="AB7" s="1069"/>
      <c r="AC7" s="1070"/>
      <c r="AD7" s="431"/>
      <c r="AE7" s="431"/>
      <c r="AF7" s="432"/>
      <c r="AG7" s="432"/>
      <c r="AH7" s="432"/>
      <c r="AI7" s="432"/>
      <c r="AJ7" s="432"/>
      <c r="AK7" s="432"/>
      <c r="AL7" s="433"/>
    </row>
    <row r="8" spans="1:53" s="214" customFormat="1" ht="33.75" customHeight="1" x14ac:dyDescent="0.2">
      <c r="A8" s="210"/>
      <c r="B8" s="1063"/>
      <c r="C8" s="212"/>
      <c r="D8" s="1067"/>
      <c r="E8" s="1068"/>
      <c r="F8" s="1068"/>
      <c r="G8" s="1068"/>
      <c r="H8" s="1068"/>
      <c r="I8" s="502"/>
      <c r="J8" s="1071" t="s">
        <v>180</v>
      </c>
      <c r="K8" s="1069"/>
      <c r="L8" s="1069"/>
      <c r="M8" s="1069"/>
      <c r="N8" s="1069"/>
      <c r="O8" s="1070"/>
      <c r="P8" s="212"/>
      <c r="Q8" s="1071" t="s">
        <v>181</v>
      </c>
      <c r="R8" s="1069"/>
      <c r="S8" s="1069"/>
      <c r="T8" s="1069"/>
      <c r="U8" s="1069"/>
      <c r="V8" s="1070"/>
      <c r="W8" s="212"/>
      <c r="X8" s="1071" t="s">
        <v>182</v>
      </c>
      <c r="Y8" s="1069"/>
      <c r="Z8" s="1069"/>
      <c r="AA8" s="1069"/>
      <c r="AB8" s="1069"/>
      <c r="AC8" s="1070"/>
      <c r="AD8" s="431"/>
      <c r="AE8" s="431"/>
      <c r="AF8" s="432"/>
      <c r="AG8" s="432"/>
      <c r="AH8" s="432"/>
      <c r="AI8" s="432"/>
      <c r="AJ8" s="432"/>
      <c r="AK8" s="432"/>
      <c r="AL8" s="433"/>
    </row>
    <row r="9" spans="1:53" s="214" customFormat="1" ht="21.75" customHeight="1" x14ac:dyDescent="0.2">
      <c r="A9" s="210"/>
      <c r="B9" s="1063"/>
      <c r="C9" s="212"/>
      <c r="D9" s="1072" t="s">
        <v>12</v>
      </c>
      <c r="E9" s="1074" t="s">
        <v>27</v>
      </c>
      <c r="F9" s="1075"/>
      <c r="G9" s="1075" t="s">
        <v>26</v>
      </c>
      <c r="H9" s="1076"/>
      <c r="I9" s="212"/>
      <c r="J9" s="1077" t="s">
        <v>12</v>
      </c>
      <c r="K9" s="1079" t="s">
        <v>221</v>
      </c>
      <c r="L9" s="1074" t="s">
        <v>27</v>
      </c>
      <c r="M9" s="1075"/>
      <c r="N9" s="1075" t="s">
        <v>26</v>
      </c>
      <c r="O9" s="1076"/>
      <c r="P9" s="212"/>
      <c r="Q9" s="1077" t="s">
        <v>12</v>
      </c>
      <c r="R9" s="1079" t="s">
        <v>221</v>
      </c>
      <c r="S9" s="1074" t="s">
        <v>27</v>
      </c>
      <c r="T9" s="1075"/>
      <c r="U9" s="1075" t="s">
        <v>26</v>
      </c>
      <c r="V9" s="1076"/>
      <c r="W9" s="212"/>
      <c r="X9" s="1077" t="s">
        <v>12</v>
      </c>
      <c r="Y9" s="1079" t="s">
        <v>221</v>
      </c>
      <c r="Z9" s="1074" t="s">
        <v>27</v>
      </c>
      <c r="AA9" s="1075"/>
      <c r="AB9" s="1075" t="s">
        <v>26</v>
      </c>
      <c r="AC9" s="1076"/>
      <c r="AD9" s="431"/>
      <c r="AE9" s="431"/>
      <c r="AF9" s="432"/>
      <c r="AG9" s="432"/>
      <c r="AH9" s="432"/>
      <c r="AI9" s="432"/>
      <c r="AJ9" s="432"/>
      <c r="AK9" s="432"/>
      <c r="AL9" s="433"/>
    </row>
    <row r="10" spans="1:53" s="220" customFormat="1" ht="36.75" customHeight="1" x14ac:dyDescent="0.2">
      <c r="A10" s="215"/>
      <c r="B10" s="1064"/>
      <c r="C10" s="217"/>
      <c r="D10" s="1073"/>
      <c r="E10" s="409" t="s">
        <v>12</v>
      </c>
      <c r="F10" s="409" t="s">
        <v>221</v>
      </c>
      <c r="G10" s="409" t="s">
        <v>12</v>
      </c>
      <c r="H10" s="219" t="s">
        <v>221</v>
      </c>
      <c r="I10" s="217"/>
      <c r="J10" s="1078"/>
      <c r="K10" s="1080"/>
      <c r="L10" s="409" t="s">
        <v>12</v>
      </c>
      <c r="M10" s="409" t="s">
        <v>222</v>
      </c>
      <c r="N10" s="409" t="s">
        <v>12</v>
      </c>
      <c r="O10" s="219" t="s">
        <v>222</v>
      </c>
      <c r="P10" s="217"/>
      <c r="Q10" s="1078"/>
      <c r="R10" s="1080"/>
      <c r="S10" s="409" t="s">
        <v>12</v>
      </c>
      <c r="T10" s="409" t="s">
        <v>222</v>
      </c>
      <c r="U10" s="409" t="s">
        <v>12</v>
      </c>
      <c r="V10" s="219" t="s">
        <v>222</v>
      </c>
      <c r="W10" s="217"/>
      <c r="X10" s="1078"/>
      <c r="Y10" s="1080"/>
      <c r="Z10" s="409" t="s">
        <v>12</v>
      </c>
      <c r="AA10" s="409" t="s">
        <v>222</v>
      </c>
      <c r="AB10" s="409" t="s">
        <v>12</v>
      </c>
      <c r="AC10" s="219" t="s">
        <v>222</v>
      </c>
      <c r="AD10" s="434"/>
      <c r="AE10" s="435"/>
      <c r="AF10" s="310"/>
      <c r="AG10" s="310"/>
      <c r="AH10" s="310"/>
      <c r="AI10" s="310"/>
      <c r="AJ10" s="436"/>
      <c r="AK10" s="436"/>
      <c r="AL10" s="436"/>
    </row>
    <row r="11" spans="1:53" s="224" customFormat="1" ht="4.5" customHeight="1" x14ac:dyDescent="0.2">
      <c r="A11" s="221"/>
      <c r="B11" s="222"/>
      <c r="C11" s="223"/>
      <c r="D11" s="222"/>
      <c r="E11" s="222"/>
      <c r="F11" s="222"/>
      <c r="G11" s="222"/>
      <c r="H11" s="222"/>
      <c r="I11" s="223"/>
      <c r="J11" s="222"/>
      <c r="K11" s="222"/>
      <c r="L11" s="222"/>
      <c r="M11" s="222"/>
      <c r="N11" s="222"/>
      <c r="O11" s="222"/>
      <c r="P11" s="223"/>
      <c r="Q11" s="222"/>
      <c r="R11" s="222"/>
      <c r="S11" s="222"/>
      <c r="T11" s="222"/>
      <c r="U11" s="222"/>
      <c r="V11" s="222"/>
      <c r="W11" s="223"/>
      <c r="X11" s="222"/>
      <c r="Y11" s="222"/>
      <c r="Z11" s="222"/>
      <c r="AA11" s="222"/>
      <c r="AB11" s="222"/>
      <c r="AC11" s="222"/>
      <c r="AD11" s="431"/>
      <c r="AE11" s="435"/>
      <c r="AF11" s="310"/>
      <c r="AG11" s="310"/>
      <c r="AH11" s="310"/>
      <c r="AI11" s="310"/>
      <c r="AJ11" s="232"/>
      <c r="AK11" s="232"/>
      <c r="AL11" s="232"/>
    </row>
    <row r="12" spans="1:53" s="233" customFormat="1" ht="18" customHeight="1" x14ac:dyDescent="0.15">
      <c r="A12" s="225"/>
      <c r="B12" s="226" t="s">
        <v>11</v>
      </c>
      <c r="C12" s="227"/>
      <c r="D12" s="756">
        <v>424055</v>
      </c>
      <c r="E12" s="739">
        <v>263663</v>
      </c>
      <c r="F12" s="748">
        <v>62.176604449894469</v>
      </c>
      <c r="G12" s="739">
        <v>160392</v>
      </c>
      <c r="H12" s="231">
        <v>37.823395550105523</v>
      </c>
      <c r="I12" s="227"/>
      <c r="J12" s="228">
        <v>118231</v>
      </c>
      <c r="K12" s="751">
        <v>27.881053165273372</v>
      </c>
      <c r="L12" s="745">
        <v>50348</v>
      </c>
      <c r="M12" s="748">
        <v>42.584432170919641</v>
      </c>
      <c r="N12" s="745">
        <v>67883</v>
      </c>
      <c r="O12" s="229">
        <v>57.415567829080359</v>
      </c>
      <c r="P12" s="227"/>
      <c r="Q12" s="228">
        <v>107994</v>
      </c>
      <c r="R12" s="751">
        <v>25.466979519166145</v>
      </c>
      <c r="S12" s="745">
        <v>71630</v>
      </c>
      <c r="T12" s="748">
        <v>66.327758949571276</v>
      </c>
      <c r="U12" s="745">
        <v>36364</v>
      </c>
      <c r="V12" s="229">
        <v>33.672241050428724</v>
      </c>
      <c r="W12" s="227"/>
      <c r="X12" s="228">
        <v>197830</v>
      </c>
      <c r="Y12" s="751">
        <v>46.651967315560483</v>
      </c>
      <c r="Z12" s="745">
        <v>141685</v>
      </c>
      <c r="AA12" s="748">
        <v>71.619572360107171</v>
      </c>
      <c r="AB12" s="745">
        <v>56145</v>
      </c>
      <c r="AC12" s="229">
        <v>28.380427639892837</v>
      </c>
      <c r="AD12" s="576"/>
      <c r="AE12" s="306"/>
      <c r="AF12" s="306"/>
      <c r="AG12" s="306"/>
      <c r="AH12" s="307"/>
      <c r="AI12" s="437"/>
      <c r="AJ12" s="232"/>
      <c r="AK12" s="306"/>
      <c r="AL12" s="306"/>
      <c r="AM12" s="306"/>
      <c r="AN12" s="307"/>
      <c r="AO12" s="437"/>
      <c r="AQ12" s="306"/>
      <c r="AR12" s="306"/>
      <c r="AS12" s="306"/>
      <c r="AT12" s="307"/>
      <c r="AU12" s="437"/>
      <c r="AW12" s="306"/>
      <c r="AX12" s="306"/>
      <c r="AY12" s="306"/>
      <c r="AZ12" s="307"/>
      <c r="BA12" s="437"/>
    </row>
    <row r="13" spans="1:53" s="233" customFormat="1" ht="18" customHeight="1" x14ac:dyDescent="0.15">
      <c r="A13" s="225"/>
      <c r="B13" s="234" t="s">
        <v>10</v>
      </c>
      <c r="C13" s="227"/>
      <c r="D13" s="757">
        <v>51265</v>
      </c>
      <c r="E13" s="740">
        <v>32921</v>
      </c>
      <c r="F13" s="578">
        <v>64.217302252999119</v>
      </c>
      <c r="G13" s="740">
        <v>18344</v>
      </c>
      <c r="H13" s="238">
        <v>35.782697747000881</v>
      </c>
      <c r="I13" s="227"/>
      <c r="J13" s="235">
        <v>10069</v>
      </c>
      <c r="K13" s="752">
        <v>19.641080659319226</v>
      </c>
      <c r="L13" s="746">
        <v>4347</v>
      </c>
      <c r="M13" s="749">
        <v>43.17211242427252</v>
      </c>
      <c r="N13" s="746">
        <v>5722</v>
      </c>
      <c r="O13" s="236">
        <v>56.827887575727473</v>
      </c>
      <c r="P13" s="227"/>
      <c r="Q13" s="235">
        <v>10000</v>
      </c>
      <c r="R13" s="752">
        <v>19.506485906563935</v>
      </c>
      <c r="S13" s="746">
        <v>6178</v>
      </c>
      <c r="T13" s="749">
        <v>61.78</v>
      </c>
      <c r="U13" s="746">
        <v>3822</v>
      </c>
      <c r="V13" s="236">
        <v>38.22</v>
      </c>
      <c r="W13" s="227"/>
      <c r="X13" s="235">
        <v>31196</v>
      </c>
      <c r="Y13" s="752">
        <v>60.852433434116847</v>
      </c>
      <c r="Z13" s="746">
        <v>22396</v>
      </c>
      <c r="AA13" s="749">
        <v>71.791255289139627</v>
      </c>
      <c r="AB13" s="746">
        <v>8800</v>
      </c>
      <c r="AC13" s="236">
        <v>28.208744710860366</v>
      </c>
      <c r="AD13" s="576"/>
      <c r="AE13" s="306"/>
      <c r="AF13" s="306"/>
      <c r="AG13" s="306"/>
      <c r="AH13" s="307"/>
      <c r="AI13" s="437"/>
      <c r="AJ13" s="232"/>
      <c r="AK13" s="306"/>
      <c r="AL13" s="306"/>
      <c r="AM13" s="306"/>
      <c r="AN13" s="307"/>
      <c r="AO13" s="437"/>
      <c r="AQ13" s="306"/>
      <c r="AR13" s="306"/>
      <c r="AS13" s="306"/>
      <c r="AT13" s="307"/>
      <c r="AU13" s="437"/>
      <c r="AW13" s="306"/>
      <c r="AX13" s="306"/>
      <c r="AY13" s="306"/>
      <c r="AZ13" s="307"/>
      <c r="BA13" s="437"/>
    </row>
    <row r="14" spans="1:53" s="233" customFormat="1" ht="18" customHeight="1" x14ac:dyDescent="0.15">
      <c r="A14" s="225"/>
      <c r="B14" s="234" t="s">
        <v>40</v>
      </c>
      <c r="C14" s="227"/>
      <c r="D14" s="757">
        <v>44688</v>
      </c>
      <c r="E14" s="740">
        <v>28937</v>
      </c>
      <c r="F14" s="578">
        <v>64.753401360544217</v>
      </c>
      <c r="G14" s="740">
        <v>15751</v>
      </c>
      <c r="H14" s="238">
        <v>35.246598639455783</v>
      </c>
      <c r="I14" s="227"/>
      <c r="J14" s="235">
        <v>9975</v>
      </c>
      <c r="K14" s="752">
        <v>22.321428571428573</v>
      </c>
      <c r="L14" s="746">
        <v>4201</v>
      </c>
      <c r="M14" s="749">
        <v>42.115288220551378</v>
      </c>
      <c r="N14" s="746">
        <v>5774</v>
      </c>
      <c r="O14" s="236">
        <v>57.884711779448615</v>
      </c>
      <c r="P14" s="227"/>
      <c r="Q14" s="235">
        <v>9891</v>
      </c>
      <c r="R14" s="752">
        <v>22.133458646616543</v>
      </c>
      <c r="S14" s="746">
        <v>6097</v>
      </c>
      <c r="T14" s="749">
        <v>61.641896673743815</v>
      </c>
      <c r="U14" s="746">
        <v>3794</v>
      </c>
      <c r="V14" s="236">
        <v>38.358103326256192</v>
      </c>
      <c r="W14" s="227"/>
      <c r="X14" s="235">
        <v>24822</v>
      </c>
      <c r="Y14" s="752">
        <v>55.545112781954884</v>
      </c>
      <c r="Z14" s="746">
        <v>18639</v>
      </c>
      <c r="AA14" s="749">
        <v>75.090645395213926</v>
      </c>
      <c r="AB14" s="746">
        <v>6183</v>
      </c>
      <c r="AC14" s="236">
        <v>24.909354604786078</v>
      </c>
      <c r="AD14" s="576"/>
      <c r="AE14" s="306"/>
      <c r="AF14" s="306"/>
      <c r="AG14" s="306"/>
      <c r="AH14" s="307"/>
      <c r="AI14" s="438"/>
      <c r="AJ14" s="232"/>
      <c r="AK14" s="306"/>
      <c r="AL14" s="306"/>
      <c r="AM14" s="306"/>
      <c r="AN14" s="307"/>
      <c r="AO14" s="437"/>
      <c r="AQ14" s="306"/>
      <c r="AR14" s="306"/>
      <c r="AS14" s="306"/>
      <c r="AT14" s="307"/>
      <c r="AU14" s="437"/>
      <c r="AW14" s="306"/>
      <c r="AX14" s="306"/>
      <c r="AY14" s="306"/>
      <c r="AZ14" s="307"/>
      <c r="BA14" s="437"/>
    </row>
    <row r="15" spans="1:53" s="233" customFormat="1" ht="18" customHeight="1" x14ac:dyDescent="0.15">
      <c r="A15" s="225"/>
      <c r="B15" s="234" t="s">
        <v>41</v>
      </c>
      <c r="C15" s="227"/>
      <c r="D15" s="757">
        <v>40305</v>
      </c>
      <c r="E15" s="740">
        <v>24686</v>
      </c>
      <c r="F15" s="578">
        <v>61.24798412107679</v>
      </c>
      <c r="G15" s="740">
        <v>15619</v>
      </c>
      <c r="H15" s="238">
        <v>38.75201587892321</v>
      </c>
      <c r="I15" s="227"/>
      <c r="J15" s="235">
        <v>11261</v>
      </c>
      <c r="K15" s="752">
        <v>27.93946160525989</v>
      </c>
      <c r="L15" s="746">
        <v>4875</v>
      </c>
      <c r="M15" s="749">
        <v>43.291004351300948</v>
      </c>
      <c r="N15" s="746">
        <v>6386</v>
      </c>
      <c r="O15" s="236">
        <v>56.708995648699045</v>
      </c>
      <c r="P15" s="227"/>
      <c r="Q15" s="235">
        <v>9475</v>
      </c>
      <c r="R15" s="752">
        <v>23.508249596824214</v>
      </c>
      <c r="S15" s="746">
        <v>5681</v>
      </c>
      <c r="T15" s="749">
        <v>59.957783641160944</v>
      </c>
      <c r="U15" s="746">
        <v>3794</v>
      </c>
      <c r="V15" s="236">
        <v>40.042216358839049</v>
      </c>
      <c r="W15" s="227"/>
      <c r="X15" s="235">
        <v>19569</v>
      </c>
      <c r="Y15" s="752">
        <v>48.552288797915892</v>
      </c>
      <c r="Z15" s="746">
        <v>14130</v>
      </c>
      <c r="AA15" s="749">
        <v>72.206040165567984</v>
      </c>
      <c r="AB15" s="746">
        <v>5439</v>
      </c>
      <c r="AC15" s="236">
        <v>27.793959834432009</v>
      </c>
      <c r="AD15" s="576"/>
      <c r="AE15" s="306"/>
      <c r="AF15" s="306"/>
      <c r="AG15" s="306"/>
      <c r="AH15" s="307"/>
      <c r="AI15" s="437"/>
      <c r="AJ15" s="232"/>
      <c r="AK15" s="306"/>
      <c r="AL15" s="306"/>
      <c r="AM15" s="306"/>
      <c r="AN15" s="307"/>
      <c r="AO15" s="437"/>
      <c r="AQ15" s="306"/>
      <c r="AR15" s="306"/>
      <c r="AS15" s="306"/>
      <c r="AT15" s="307"/>
      <c r="AU15" s="437"/>
      <c r="AW15" s="306"/>
      <c r="AX15" s="306"/>
      <c r="AY15" s="306"/>
      <c r="AZ15" s="307"/>
      <c r="BA15" s="437"/>
    </row>
    <row r="16" spans="1:53" s="233" customFormat="1" ht="18" customHeight="1" x14ac:dyDescent="0.15">
      <c r="A16" s="225"/>
      <c r="B16" s="234" t="s">
        <v>9</v>
      </c>
      <c r="C16" s="227"/>
      <c r="D16" s="757">
        <v>57844</v>
      </c>
      <c r="E16" s="740">
        <v>34163</v>
      </c>
      <c r="F16" s="578">
        <v>59.060576723601407</v>
      </c>
      <c r="G16" s="740">
        <v>23681</v>
      </c>
      <c r="H16" s="238">
        <v>40.939423276398593</v>
      </c>
      <c r="I16" s="227"/>
      <c r="J16" s="235">
        <v>20482</v>
      </c>
      <c r="K16" s="752">
        <v>35.409031187331443</v>
      </c>
      <c r="L16" s="746">
        <v>8557</v>
      </c>
      <c r="M16" s="749">
        <v>41.778146665364716</v>
      </c>
      <c r="N16" s="746">
        <v>11925</v>
      </c>
      <c r="O16" s="236">
        <v>58.221853334635284</v>
      </c>
      <c r="P16" s="227"/>
      <c r="Q16" s="235">
        <v>13136</v>
      </c>
      <c r="R16" s="752">
        <v>22.709356199432957</v>
      </c>
      <c r="S16" s="746">
        <v>7910</v>
      </c>
      <c r="T16" s="749">
        <v>60.216199756394637</v>
      </c>
      <c r="U16" s="746">
        <v>5226</v>
      </c>
      <c r="V16" s="236">
        <v>39.783800243605363</v>
      </c>
      <c r="W16" s="227"/>
      <c r="X16" s="235">
        <v>24226</v>
      </c>
      <c r="Y16" s="752">
        <v>41.881612613235596</v>
      </c>
      <c r="Z16" s="746">
        <v>17696</v>
      </c>
      <c r="AA16" s="749">
        <v>73.045488318335671</v>
      </c>
      <c r="AB16" s="746">
        <v>6530</v>
      </c>
      <c r="AC16" s="236">
        <v>26.954511681664329</v>
      </c>
      <c r="AD16" s="576"/>
      <c r="AE16" s="306"/>
      <c r="AF16" s="306"/>
      <c r="AG16" s="306"/>
      <c r="AH16" s="307"/>
      <c r="AI16" s="437"/>
      <c r="AJ16" s="232"/>
      <c r="AK16" s="306"/>
      <c r="AL16" s="306"/>
      <c r="AM16" s="306"/>
      <c r="AN16" s="307"/>
      <c r="AO16" s="437"/>
      <c r="AQ16" s="306"/>
      <c r="AR16" s="306"/>
      <c r="AS16" s="306"/>
      <c r="AT16" s="307"/>
      <c r="AU16" s="437"/>
      <c r="AW16" s="306"/>
      <c r="AX16" s="306"/>
      <c r="AY16" s="306"/>
      <c r="AZ16" s="307"/>
      <c r="BA16" s="437"/>
    </row>
    <row r="17" spans="1:53" s="233" customFormat="1" ht="18" customHeight="1" x14ac:dyDescent="0.15">
      <c r="A17" s="225"/>
      <c r="B17" s="234" t="s">
        <v>8</v>
      </c>
      <c r="C17" s="227"/>
      <c r="D17" s="758">
        <v>23452</v>
      </c>
      <c r="E17" s="741">
        <v>14451</v>
      </c>
      <c r="F17" s="579">
        <v>61.619478082892719</v>
      </c>
      <c r="G17" s="741">
        <v>9001</v>
      </c>
      <c r="H17" s="238">
        <v>38.380521917107288</v>
      </c>
      <c r="I17" s="227"/>
      <c r="J17" s="239">
        <v>6514</v>
      </c>
      <c r="K17" s="753">
        <v>27.775882653931433</v>
      </c>
      <c r="L17" s="741">
        <v>2778</v>
      </c>
      <c r="M17" s="579">
        <v>42.646607307338044</v>
      </c>
      <c r="N17" s="741">
        <v>3736</v>
      </c>
      <c r="O17" s="236">
        <v>57.353392692661963</v>
      </c>
      <c r="P17" s="227"/>
      <c r="Q17" s="239">
        <v>4974</v>
      </c>
      <c r="R17" s="753">
        <v>21.209278526351696</v>
      </c>
      <c r="S17" s="741">
        <v>2847</v>
      </c>
      <c r="T17" s="579">
        <v>57.237635705669476</v>
      </c>
      <c r="U17" s="741">
        <v>2127</v>
      </c>
      <c r="V17" s="236">
        <v>42.762364294330517</v>
      </c>
      <c r="W17" s="227"/>
      <c r="X17" s="239">
        <v>11964</v>
      </c>
      <c r="Y17" s="753">
        <v>51.014838819716871</v>
      </c>
      <c r="Z17" s="741">
        <v>8826</v>
      </c>
      <c r="AA17" s="579">
        <v>73.771313941825483</v>
      </c>
      <c r="AB17" s="741">
        <v>3138</v>
      </c>
      <c r="AC17" s="236">
        <v>26.228686058174521</v>
      </c>
      <c r="AD17" s="576"/>
      <c r="AE17" s="306"/>
      <c r="AF17" s="306"/>
      <c r="AG17" s="306"/>
      <c r="AH17" s="307"/>
      <c r="AI17" s="437"/>
      <c r="AJ17" s="232"/>
      <c r="AK17" s="306"/>
      <c r="AL17" s="306"/>
      <c r="AM17" s="306"/>
      <c r="AN17" s="307"/>
      <c r="AO17" s="437"/>
      <c r="AQ17" s="306"/>
      <c r="AR17" s="306"/>
      <c r="AS17" s="306"/>
      <c r="AT17" s="307"/>
      <c r="AU17" s="437"/>
      <c r="AW17" s="306"/>
      <c r="AX17" s="306"/>
      <c r="AY17" s="306"/>
      <c r="AZ17" s="307"/>
      <c r="BA17" s="437"/>
    </row>
    <row r="18" spans="1:53" s="233" customFormat="1" ht="18" customHeight="1" x14ac:dyDescent="0.15">
      <c r="A18" s="225"/>
      <c r="B18" s="234" t="s">
        <v>7</v>
      </c>
      <c r="C18" s="227"/>
      <c r="D18" s="757">
        <v>148272</v>
      </c>
      <c r="E18" s="740">
        <v>92562</v>
      </c>
      <c r="F18" s="578">
        <v>62.427160893493038</v>
      </c>
      <c r="G18" s="740">
        <v>55710</v>
      </c>
      <c r="H18" s="238">
        <v>37.572839106506962</v>
      </c>
      <c r="I18" s="227"/>
      <c r="J18" s="235">
        <v>30224</v>
      </c>
      <c r="K18" s="752">
        <v>20.384158843207079</v>
      </c>
      <c r="L18" s="746">
        <v>12707</v>
      </c>
      <c r="M18" s="749">
        <v>42.042747485442035</v>
      </c>
      <c r="N18" s="746">
        <v>17517</v>
      </c>
      <c r="O18" s="236">
        <v>57.957252514557965</v>
      </c>
      <c r="P18" s="227"/>
      <c r="Q18" s="235">
        <v>26912</v>
      </c>
      <c r="R18" s="752">
        <v>18.150426243660299</v>
      </c>
      <c r="S18" s="746">
        <v>15598</v>
      </c>
      <c r="T18" s="749">
        <v>57.959274673008323</v>
      </c>
      <c r="U18" s="746">
        <v>11314</v>
      </c>
      <c r="V18" s="236">
        <v>42.040725326991677</v>
      </c>
      <c r="W18" s="227"/>
      <c r="X18" s="235">
        <v>91136</v>
      </c>
      <c r="Y18" s="752">
        <v>61.465414913132619</v>
      </c>
      <c r="Z18" s="746">
        <v>64257</v>
      </c>
      <c r="AA18" s="749">
        <v>70.506715238764045</v>
      </c>
      <c r="AB18" s="746">
        <v>26879</v>
      </c>
      <c r="AC18" s="236">
        <v>29.493284761235955</v>
      </c>
      <c r="AD18" s="576"/>
      <c r="AE18" s="306"/>
      <c r="AF18" s="306"/>
      <c r="AG18" s="306"/>
      <c r="AH18" s="307"/>
      <c r="AI18" s="437"/>
      <c r="AJ18" s="232"/>
      <c r="AK18" s="306"/>
      <c r="AL18" s="306"/>
      <c r="AM18" s="306"/>
      <c r="AN18" s="307"/>
      <c r="AO18" s="437"/>
      <c r="AQ18" s="306"/>
      <c r="AR18" s="306"/>
      <c r="AS18" s="306"/>
      <c r="AT18" s="307"/>
      <c r="AU18" s="437"/>
      <c r="AW18" s="306"/>
      <c r="AX18" s="306"/>
      <c r="AY18" s="306"/>
      <c r="AZ18" s="307"/>
      <c r="BA18" s="437"/>
    </row>
    <row r="19" spans="1:53" s="233" customFormat="1" ht="18" customHeight="1" x14ac:dyDescent="0.15">
      <c r="A19" s="225"/>
      <c r="B19" s="234" t="s">
        <v>43</v>
      </c>
      <c r="C19" s="227"/>
      <c r="D19" s="757">
        <v>91964</v>
      </c>
      <c r="E19" s="740">
        <v>57983</v>
      </c>
      <c r="F19" s="578">
        <v>63.049671610630242</v>
      </c>
      <c r="G19" s="740">
        <v>33981</v>
      </c>
      <c r="H19" s="238">
        <v>36.950328389369751</v>
      </c>
      <c r="I19" s="227"/>
      <c r="J19" s="235">
        <v>21152</v>
      </c>
      <c r="K19" s="752">
        <v>23.000304466965336</v>
      </c>
      <c r="L19" s="746">
        <v>9068</v>
      </c>
      <c r="M19" s="749">
        <v>42.870650529500757</v>
      </c>
      <c r="N19" s="746">
        <v>12084</v>
      </c>
      <c r="O19" s="236">
        <v>57.12934947049925</v>
      </c>
      <c r="P19" s="227"/>
      <c r="Q19" s="235">
        <v>18257</v>
      </c>
      <c r="R19" s="752">
        <v>19.852333521812884</v>
      </c>
      <c r="S19" s="746">
        <v>11574</v>
      </c>
      <c r="T19" s="749">
        <v>63.394862244618501</v>
      </c>
      <c r="U19" s="746">
        <v>6683</v>
      </c>
      <c r="V19" s="236">
        <v>36.605137755381492</v>
      </c>
      <c r="W19" s="227"/>
      <c r="X19" s="235">
        <v>52555</v>
      </c>
      <c r="Y19" s="752">
        <v>57.14736201122178</v>
      </c>
      <c r="Z19" s="746">
        <v>37341</v>
      </c>
      <c r="AA19" s="749">
        <v>71.051279611835213</v>
      </c>
      <c r="AB19" s="746">
        <v>15214</v>
      </c>
      <c r="AC19" s="236">
        <v>28.948720388164777</v>
      </c>
      <c r="AD19" s="576"/>
      <c r="AE19" s="306"/>
      <c r="AF19" s="306"/>
      <c r="AG19" s="306"/>
      <c r="AH19" s="307"/>
      <c r="AI19" s="437"/>
      <c r="AJ19" s="232"/>
      <c r="AK19" s="306"/>
      <c r="AL19" s="306"/>
      <c r="AM19" s="306"/>
      <c r="AN19" s="307"/>
      <c r="AO19" s="437"/>
      <c r="AQ19" s="306"/>
      <c r="AR19" s="306"/>
      <c r="AS19" s="306"/>
      <c r="AT19" s="307"/>
      <c r="AU19" s="437"/>
      <c r="AW19" s="306"/>
      <c r="AX19" s="306"/>
      <c r="AY19" s="306"/>
      <c r="AZ19" s="307"/>
      <c r="BA19" s="437"/>
    </row>
    <row r="20" spans="1:53" s="233" customFormat="1" ht="18" customHeight="1" x14ac:dyDescent="0.15">
      <c r="A20" s="225"/>
      <c r="B20" s="234" t="s">
        <v>44</v>
      </c>
      <c r="C20" s="227"/>
      <c r="D20" s="757">
        <v>359267</v>
      </c>
      <c r="E20" s="740">
        <v>226943</v>
      </c>
      <c r="F20" s="578">
        <v>63.168339981128241</v>
      </c>
      <c r="G20" s="740">
        <v>132324</v>
      </c>
      <c r="H20" s="238">
        <v>36.831660018871759</v>
      </c>
      <c r="I20" s="227"/>
      <c r="J20" s="235">
        <v>88956</v>
      </c>
      <c r="K20" s="752">
        <v>24.760414956007647</v>
      </c>
      <c r="L20" s="746">
        <v>39149</v>
      </c>
      <c r="M20" s="749">
        <v>44.009397904582045</v>
      </c>
      <c r="N20" s="746">
        <v>49807</v>
      </c>
      <c r="O20" s="236">
        <v>55.990602095417962</v>
      </c>
      <c r="P20" s="227"/>
      <c r="Q20" s="235">
        <v>81383</v>
      </c>
      <c r="R20" s="752">
        <v>22.65251192010399</v>
      </c>
      <c r="S20" s="746">
        <v>50991</v>
      </c>
      <c r="T20" s="749">
        <v>62.655591462590465</v>
      </c>
      <c r="U20" s="746">
        <v>30392</v>
      </c>
      <c r="V20" s="236">
        <v>37.344408537409535</v>
      </c>
      <c r="W20" s="227"/>
      <c r="X20" s="235">
        <v>188928</v>
      </c>
      <c r="Y20" s="752">
        <v>52.587073123888359</v>
      </c>
      <c r="Z20" s="746">
        <v>136803</v>
      </c>
      <c r="AA20" s="749">
        <v>72.410124491869922</v>
      </c>
      <c r="AB20" s="746">
        <v>52125</v>
      </c>
      <c r="AC20" s="236">
        <v>27.589875508130078</v>
      </c>
      <c r="AD20" s="576"/>
      <c r="AE20" s="306"/>
      <c r="AF20" s="306"/>
      <c r="AG20" s="306"/>
      <c r="AH20" s="307"/>
      <c r="AI20" s="437"/>
      <c r="AJ20" s="232"/>
      <c r="AK20" s="306"/>
      <c r="AL20" s="306"/>
      <c r="AM20" s="306"/>
      <c r="AN20" s="307"/>
      <c r="AO20" s="437"/>
      <c r="AQ20" s="306"/>
      <c r="AR20" s="306"/>
      <c r="AS20" s="306"/>
      <c r="AT20" s="307"/>
      <c r="AU20" s="437"/>
      <c r="AW20" s="306"/>
      <c r="AX20" s="306"/>
      <c r="AY20" s="306"/>
      <c r="AZ20" s="307"/>
      <c r="BA20" s="437"/>
    </row>
    <row r="21" spans="1:53" s="233" customFormat="1" ht="18" customHeight="1" x14ac:dyDescent="0.15">
      <c r="A21" s="225"/>
      <c r="B21" s="234" t="s">
        <v>6</v>
      </c>
      <c r="C21" s="227"/>
      <c r="D21" s="757">
        <v>187770</v>
      </c>
      <c r="E21" s="740">
        <v>115767</v>
      </c>
      <c r="F21" s="578">
        <v>61.653618788943923</v>
      </c>
      <c r="G21" s="740">
        <v>72003</v>
      </c>
      <c r="H21" s="238">
        <v>38.346381211056077</v>
      </c>
      <c r="I21" s="227"/>
      <c r="J21" s="235">
        <v>51760</v>
      </c>
      <c r="K21" s="752">
        <v>27.565638813441979</v>
      </c>
      <c r="L21" s="746">
        <v>21180</v>
      </c>
      <c r="M21" s="749">
        <v>40.919629057187016</v>
      </c>
      <c r="N21" s="746">
        <v>30580</v>
      </c>
      <c r="O21" s="236">
        <v>59.080370942812991</v>
      </c>
      <c r="P21" s="227"/>
      <c r="Q21" s="235">
        <v>41012</v>
      </c>
      <c r="R21" s="752">
        <v>21.841614741438995</v>
      </c>
      <c r="S21" s="746">
        <v>25393</v>
      </c>
      <c r="T21" s="749">
        <v>61.916024578172248</v>
      </c>
      <c r="U21" s="746">
        <v>15619</v>
      </c>
      <c r="V21" s="236">
        <v>38.083975421827759</v>
      </c>
      <c r="W21" s="227"/>
      <c r="X21" s="235">
        <v>94998</v>
      </c>
      <c r="Y21" s="752">
        <v>50.592746445119033</v>
      </c>
      <c r="Z21" s="746">
        <v>69194</v>
      </c>
      <c r="AA21" s="749">
        <v>72.837322891008228</v>
      </c>
      <c r="AB21" s="746">
        <v>25804</v>
      </c>
      <c r="AC21" s="236">
        <v>27.162677108991769</v>
      </c>
      <c r="AD21" s="576"/>
      <c r="AE21" s="306"/>
      <c r="AF21" s="306"/>
      <c r="AG21" s="306"/>
      <c r="AH21" s="307"/>
      <c r="AI21" s="438"/>
      <c r="AJ21" s="232"/>
      <c r="AK21" s="306"/>
      <c r="AL21" s="306"/>
      <c r="AM21" s="306"/>
      <c r="AN21" s="307"/>
      <c r="AO21" s="437"/>
      <c r="AQ21" s="306"/>
      <c r="AR21" s="306"/>
      <c r="AS21" s="306"/>
      <c r="AT21" s="307"/>
      <c r="AU21" s="437"/>
      <c r="AW21" s="306"/>
      <c r="AX21" s="306"/>
      <c r="AY21" s="306"/>
      <c r="AZ21" s="307"/>
      <c r="BA21" s="437"/>
    </row>
    <row r="22" spans="1:53" s="233" customFormat="1" ht="18" customHeight="1" x14ac:dyDescent="0.15">
      <c r="A22" s="225"/>
      <c r="B22" s="234" t="s">
        <v>5</v>
      </c>
      <c r="C22" s="227"/>
      <c r="D22" s="757">
        <v>56885</v>
      </c>
      <c r="E22" s="740">
        <v>36227</v>
      </c>
      <c r="F22" s="578">
        <v>63.684626878790539</v>
      </c>
      <c r="G22" s="740">
        <v>20658</v>
      </c>
      <c r="H22" s="238">
        <v>36.315373121209461</v>
      </c>
      <c r="I22" s="227"/>
      <c r="J22" s="235">
        <v>12994</v>
      </c>
      <c r="K22" s="752">
        <v>22.84257712929595</v>
      </c>
      <c r="L22" s="746">
        <v>5767</v>
      </c>
      <c r="M22" s="749">
        <v>44.382022471910112</v>
      </c>
      <c r="N22" s="746">
        <v>7227</v>
      </c>
      <c r="O22" s="236">
        <v>55.617977528089888</v>
      </c>
      <c r="P22" s="227"/>
      <c r="Q22" s="235">
        <v>12715</v>
      </c>
      <c r="R22" s="752">
        <v>22.352113914037091</v>
      </c>
      <c r="S22" s="746">
        <v>8146</v>
      </c>
      <c r="T22" s="749">
        <v>64.066063704286279</v>
      </c>
      <c r="U22" s="746">
        <v>4569</v>
      </c>
      <c r="V22" s="236">
        <v>35.933936295713728</v>
      </c>
      <c r="W22" s="227"/>
      <c r="X22" s="235">
        <v>31176</v>
      </c>
      <c r="Y22" s="752">
        <v>54.805308956666963</v>
      </c>
      <c r="Z22" s="746">
        <v>22314</v>
      </c>
      <c r="AA22" s="749">
        <v>71.574287913779827</v>
      </c>
      <c r="AB22" s="746">
        <v>8862</v>
      </c>
      <c r="AC22" s="236">
        <v>28.425712086220166</v>
      </c>
      <c r="AD22" s="576"/>
      <c r="AE22" s="306"/>
      <c r="AF22" s="306"/>
      <c r="AG22" s="306"/>
      <c r="AH22" s="307"/>
      <c r="AI22" s="437"/>
      <c r="AJ22" s="232"/>
      <c r="AK22" s="306"/>
      <c r="AL22" s="306"/>
      <c r="AM22" s="306"/>
      <c r="AN22" s="307"/>
      <c r="AO22" s="437"/>
      <c r="AQ22" s="306"/>
      <c r="AR22" s="306"/>
      <c r="AS22" s="306"/>
      <c r="AT22" s="307"/>
      <c r="AU22" s="437"/>
      <c r="AW22" s="306"/>
      <c r="AX22" s="306"/>
      <c r="AY22" s="306"/>
      <c r="AZ22" s="307"/>
      <c r="BA22" s="437"/>
    </row>
    <row r="23" spans="1:53" s="233" customFormat="1" ht="18" customHeight="1" x14ac:dyDescent="0.15">
      <c r="A23" s="225"/>
      <c r="B23" s="234" t="s">
        <v>38</v>
      </c>
      <c r="C23" s="227"/>
      <c r="D23" s="757">
        <v>80413</v>
      </c>
      <c r="E23" s="740">
        <v>50543</v>
      </c>
      <c r="F23" s="578">
        <v>62.85426485767227</v>
      </c>
      <c r="G23" s="740">
        <v>29870</v>
      </c>
      <c r="H23" s="238">
        <v>37.145735142327737</v>
      </c>
      <c r="I23" s="227"/>
      <c r="J23" s="235">
        <v>22638</v>
      </c>
      <c r="K23" s="752">
        <v>28.152164451021598</v>
      </c>
      <c r="L23" s="746">
        <v>9067</v>
      </c>
      <c r="M23" s="749">
        <v>40.052124746002299</v>
      </c>
      <c r="N23" s="746">
        <v>13571</v>
      </c>
      <c r="O23" s="236">
        <v>59.947875253997708</v>
      </c>
      <c r="P23" s="227"/>
      <c r="Q23" s="235">
        <v>14760</v>
      </c>
      <c r="R23" s="752">
        <v>18.355241067986519</v>
      </c>
      <c r="S23" s="746">
        <v>8755</v>
      </c>
      <c r="T23" s="749">
        <v>59.315718157181571</v>
      </c>
      <c r="U23" s="746">
        <v>6005</v>
      </c>
      <c r="V23" s="236">
        <v>40.684281842818429</v>
      </c>
      <c r="W23" s="227"/>
      <c r="X23" s="235">
        <v>43015</v>
      </c>
      <c r="Y23" s="752">
        <v>53.492594480991883</v>
      </c>
      <c r="Z23" s="746">
        <v>32721</v>
      </c>
      <c r="AA23" s="749">
        <v>76.068813204696042</v>
      </c>
      <c r="AB23" s="746">
        <v>10294</v>
      </c>
      <c r="AC23" s="236">
        <v>23.931186795303962</v>
      </c>
      <c r="AD23" s="576"/>
      <c r="AE23" s="306"/>
      <c r="AF23" s="306"/>
      <c r="AG23" s="306"/>
      <c r="AH23" s="307"/>
      <c r="AI23" s="437"/>
      <c r="AJ23" s="232"/>
      <c r="AK23" s="306"/>
      <c r="AL23" s="306"/>
      <c r="AM23" s="306"/>
      <c r="AN23" s="307"/>
      <c r="AO23" s="437"/>
      <c r="AQ23" s="306"/>
      <c r="AR23" s="306"/>
      <c r="AS23" s="306"/>
      <c r="AT23" s="307"/>
      <c r="AU23" s="437"/>
      <c r="AW23" s="306"/>
      <c r="AX23" s="306"/>
      <c r="AY23" s="306"/>
      <c r="AZ23" s="307"/>
      <c r="BA23" s="437"/>
    </row>
    <row r="24" spans="1:53" s="233" customFormat="1" ht="18" customHeight="1" x14ac:dyDescent="0.15">
      <c r="A24" s="225"/>
      <c r="B24" s="234" t="s">
        <v>45</v>
      </c>
      <c r="C24" s="227"/>
      <c r="D24" s="757">
        <v>225177</v>
      </c>
      <c r="E24" s="740">
        <v>150737</v>
      </c>
      <c r="F24" s="578">
        <v>66.941561527154192</v>
      </c>
      <c r="G24" s="740">
        <v>74440</v>
      </c>
      <c r="H24" s="238">
        <v>33.058438472845808</v>
      </c>
      <c r="I24" s="227"/>
      <c r="J24" s="235">
        <v>53586</v>
      </c>
      <c r="K24" s="752">
        <v>23.797279473480863</v>
      </c>
      <c r="L24" s="746">
        <v>25748</v>
      </c>
      <c r="M24" s="749">
        <v>48.049863770387788</v>
      </c>
      <c r="N24" s="746">
        <v>27838</v>
      </c>
      <c r="O24" s="236">
        <v>51.950136229612212</v>
      </c>
      <c r="P24" s="227"/>
      <c r="Q24" s="235">
        <v>43671</v>
      </c>
      <c r="R24" s="752">
        <v>19.394076659694374</v>
      </c>
      <c r="S24" s="746">
        <v>29073</v>
      </c>
      <c r="T24" s="749">
        <v>66.572782853609951</v>
      </c>
      <c r="U24" s="746">
        <v>14598</v>
      </c>
      <c r="V24" s="236">
        <v>33.427217146390056</v>
      </c>
      <c r="W24" s="227"/>
      <c r="X24" s="235">
        <v>127920</v>
      </c>
      <c r="Y24" s="752">
        <v>56.80864386682476</v>
      </c>
      <c r="Z24" s="746">
        <v>95916</v>
      </c>
      <c r="AA24" s="749">
        <v>74.981238273921207</v>
      </c>
      <c r="AB24" s="746">
        <v>32004</v>
      </c>
      <c r="AC24" s="236">
        <v>25.018761726078797</v>
      </c>
      <c r="AD24" s="576"/>
      <c r="AE24" s="306"/>
      <c r="AF24" s="306"/>
      <c r="AG24" s="306"/>
      <c r="AH24" s="307"/>
      <c r="AI24" s="437"/>
      <c r="AJ24" s="232"/>
      <c r="AK24" s="306"/>
      <c r="AL24" s="306"/>
      <c r="AM24" s="306"/>
      <c r="AN24" s="307"/>
      <c r="AO24" s="437"/>
      <c r="AQ24" s="306"/>
      <c r="AR24" s="306"/>
      <c r="AS24" s="306"/>
      <c r="AT24" s="307"/>
      <c r="AU24" s="437"/>
      <c r="AW24" s="306"/>
      <c r="AX24" s="306"/>
      <c r="AY24" s="306"/>
      <c r="AZ24" s="307"/>
      <c r="BA24" s="437"/>
    </row>
    <row r="25" spans="1:53" s="241" customFormat="1" ht="18" customHeight="1" x14ac:dyDescent="0.15">
      <c r="A25" s="240"/>
      <c r="B25" s="234" t="s">
        <v>46</v>
      </c>
      <c r="C25" s="227"/>
      <c r="D25" s="757">
        <v>56203</v>
      </c>
      <c r="E25" s="740">
        <v>32531</v>
      </c>
      <c r="F25" s="578">
        <v>57.881251890468477</v>
      </c>
      <c r="G25" s="740">
        <v>23672</v>
      </c>
      <c r="H25" s="238">
        <v>42.118748109531516</v>
      </c>
      <c r="I25" s="227"/>
      <c r="J25" s="235">
        <v>19557</v>
      </c>
      <c r="K25" s="752">
        <v>34.79707488924079</v>
      </c>
      <c r="L25" s="746">
        <v>7486</v>
      </c>
      <c r="M25" s="749">
        <v>38.277854476657971</v>
      </c>
      <c r="N25" s="746">
        <v>12071</v>
      </c>
      <c r="O25" s="236">
        <v>61.722145523342029</v>
      </c>
      <c r="P25" s="227"/>
      <c r="Q25" s="235">
        <v>12686</v>
      </c>
      <c r="R25" s="752">
        <v>22.571748839029944</v>
      </c>
      <c r="S25" s="746">
        <v>7981</v>
      </c>
      <c r="T25" s="749">
        <v>62.911871354248781</v>
      </c>
      <c r="U25" s="746">
        <v>4705</v>
      </c>
      <c r="V25" s="236">
        <v>37.088128645751226</v>
      </c>
      <c r="W25" s="227"/>
      <c r="X25" s="235">
        <v>23960</v>
      </c>
      <c r="Y25" s="752">
        <v>42.631176271729267</v>
      </c>
      <c r="Z25" s="746">
        <v>17064</v>
      </c>
      <c r="AA25" s="749">
        <v>71.218697829716191</v>
      </c>
      <c r="AB25" s="746">
        <v>6896</v>
      </c>
      <c r="AC25" s="236">
        <v>28.781302170283809</v>
      </c>
      <c r="AD25" s="576"/>
      <c r="AE25" s="306"/>
      <c r="AF25" s="306"/>
      <c r="AG25" s="306"/>
      <c r="AH25" s="307"/>
      <c r="AI25" s="437"/>
      <c r="AJ25" s="232"/>
      <c r="AK25" s="306"/>
      <c r="AL25" s="306"/>
      <c r="AM25" s="306"/>
      <c r="AN25" s="307"/>
      <c r="AO25" s="437"/>
      <c r="AQ25" s="306"/>
      <c r="AR25" s="306"/>
      <c r="AS25" s="306"/>
      <c r="AT25" s="307"/>
      <c r="AU25" s="437"/>
      <c r="AW25" s="306"/>
      <c r="AX25" s="306"/>
      <c r="AY25" s="306"/>
      <c r="AZ25" s="307"/>
      <c r="BA25" s="437"/>
    </row>
    <row r="26" spans="1:53" s="233" customFormat="1" ht="18" customHeight="1" x14ac:dyDescent="0.15">
      <c r="B26" s="234" t="s">
        <v>47</v>
      </c>
      <c r="C26" s="227"/>
      <c r="D26" s="759">
        <v>21382</v>
      </c>
      <c r="E26" s="742">
        <v>13439</v>
      </c>
      <c r="F26" s="580">
        <v>62.85193153119446</v>
      </c>
      <c r="G26" s="742">
        <v>7943</v>
      </c>
      <c r="H26" s="238">
        <v>37.14806846880554</v>
      </c>
      <c r="I26" s="227"/>
      <c r="J26" s="239">
        <v>5123</v>
      </c>
      <c r="K26" s="753">
        <v>23.959405107099428</v>
      </c>
      <c r="L26" s="741">
        <v>2242</v>
      </c>
      <c r="M26" s="579">
        <v>43.763419871169233</v>
      </c>
      <c r="N26" s="741">
        <v>2881</v>
      </c>
      <c r="O26" s="236">
        <v>56.236580128830759</v>
      </c>
      <c r="P26" s="227"/>
      <c r="Q26" s="239">
        <v>4027</v>
      </c>
      <c r="R26" s="753">
        <v>18.833598353755495</v>
      </c>
      <c r="S26" s="741">
        <v>2254</v>
      </c>
      <c r="T26" s="579">
        <v>55.972187732803583</v>
      </c>
      <c r="U26" s="741">
        <v>1773</v>
      </c>
      <c r="V26" s="236">
        <v>44.027812267196424</v>
      </c>
      <c r="W26" s="227"/>
      <c r="X26" s="239">
        <v>12232</v>
      </c>
      <c r="Y26" s="753">
        <v>57.206996539145074</v>
      </c>
      <c r="Z26" s="741">
        <v>8943</v>
      </c>
      <c r="AA26" s="579">
        <v>73.111510791366911</v>
      </c>
      <c r="AB26" s="741">
        <v>3289</v>
      </c>
      <c r="AC26" s="236">
        <v>26.888489208633093</v>
      </c>
      <c r="AD26" s="576"/>
      <c r="AE26" s="306"/>
      <c r="AF26" s="306"/>
      <c r="AG26" s="306"/>
      <c r="AH26" s="307"/>
      <c r="AI26" s="437"/>
      <c r="AJ26" s="232"/>
      <c r="AK26" s="306"/>
      <c r="AL26" s="306"/>
      <c r="AM26" s="306"/>
      <c r="AN26" s="307"/>
      <c r="AO26" s="437"/>
      <c r="AQ26" s="306"/>
      <c r="AR26" s="306"/>
      <c r="AS26" s="306"/>
      <c r="AT26" s="307"/>
      <c r="AU26" s="437"/>
      <c r="AW26" s="306"/>
      <c r="AX26" s="306"/>
      <c r="AY26" s="306"/>
      <c r="AZ26" s="307"/>
      <c r="BA26" s="437"/>
    </row>
    <row r="27" spans="1:53" s="233" customFormat="1" ht="18" customHeight="1" x14ac:dyDescent="0.15">
      <c r="B27" s="234" t="s">
        <v>48</v>
      </c>
      <c r="C27" s="227"/>
      <c r="D27" s="759">
        <v>109999</v>
      </c>
      <c r="E27" s="742">
        <v>67447</v>
      </c>
      <c r="F27" s="580">
        <v>61.316011963745119</v>
      </c>
      <c r="G27" s="742">
        <v>42552</v>
      </c>
      <c r="H27" s="238">
        <v>38.683988036254874</v>
      </c>
      <c r="I27" s="227"/>
      <c r="J27" s="239">
        <v>29147</v>
      </c>
      <c r="K27" s="753">
        <v>26.497513613760127</v>
      </c>
      <c r="L27" s="741">
        <v>12015</v>
      </c>
      <c r="M27" s="579">
        <v>41.222081174734967</v>
      </c>
      <c r="N27" s="741">
        <v>17132</v>
      </c>
      <c r="O27" s="236">
        <v>58.77791882526504</v>
      </c>
      <c r="P27" s="227"/>
      <c r="Q27" s="239">
        <v>21898</v>
      </c>
      <c r="R27" s="753">
        <v>19.907453704124585</v>
      </c>
      <c r="S27" s="741">
        <v>12604</v>
      </c>
      <c r="T27" s="579">
        <v>57.557767832678785</v>
      </c>
      <c r="U27" s="741">
        <v>9294</v>
      </c>
      <c r="V27" s="236">
        <v>42.442232167321215</v>
      </c>
      <c r="W27" s="227"/>
      <c r="X27" s="239">
        <v>58954</v>
      </c>
      <c r="Y27" s="753">
        <v>53.595032682115296</v>
      </c>
      <c r="Z27" s="741">
        <v>42828</v>
      </c>
      <c r="AA27" s="579">
        <v>72.646470129253316</v>
      </c>
      <c r="AB27" s="741">
        <v>16126</v>
      </c>
      <c r="AC27" s="236">
        <v>27.353529870746684</v>
      </c>
      <c r="AD27" s="576"/>
      <c r="AE27" s="306"/>
      <c r="AF27" s="306"/>
      <c r="AG27" s="306"/>
      <c r="AH27" s="307"/>
      <c r="AI27" s="438"/>
      <c r="AJ27" s="232"/>
      <c r="AK27" s="306"/>
      <c r="AL27" s="306"/>
      <c r="AM27" s="306"/>
      <c r="AN27" s="307"/>
      <c r="AO27" s="437"/>
      <c r="AQ27" s="306"/>
      <c r="AR27" s="306"/>
      <c r="AS27" s="306"/>
      <c r="AT27" s="307"/>
      <c r="AU27" s="437"/>
      <c r="AW27" s="306"/>
      <c r="AX27" s="306"/>
      <c r="AY27" s="306"/>
      <c r="AZ27" s="307"/>
      <c r="BA27" s="437"/>
    </row>
    <row r="28" spans="1:53" s="233" customFormat="1" ht="18" customHeight="1" x14ac:dyDescent="0.15">
      <c r="B28" s="234" t="s">
        <v>49</v>
      </c>
      <c r="C28" s="227"/>
      <c r="D28" s="759">
        <v>14280</v>
      </c>
      <c r="E28" s="742">
        <v>8874</v>
      </c>
      <c r="F28" s="580">
        <v>62.142857142857146</v>
      </c>
      <c r="G28" s="742">
        <v>5406</v>
      </c>
      <c r="H28" s="244">
        <v>37.857142857142854</v>
      </c>
      <c r="I28" s="227"/>
      <c r="J28" s="239">
        <v>3371</v>
      </c>
      <c r="K28" s="753">
        <v>23.606442577030812</v>
      </c>
      <c r="L28" s="741">
        <v>1377</v>
      </c>
      <c r="M28" s="579">
        <v>40.84841293384752</v>
      </c>
      <c r="N28" s="741">
        <v>1994</v>
      </c>
      <c r="O28" s="243">
        <v>59.15158706615248</v>
      </c>
      <c r="P28" s="227"/>
      <c r="Q28" s="239">
        <v>2662</v>
      </c>
      <c r="R28" s="753">
        <v>18.641456582633054</v>
      </c>
      <c r="S28" s="741">
        <v>1609</v>
      </c>
      <c r="T28" s="579">
        <v>60.44327573253193</v>
      </c>
      <c r="U28" s="741">
        <v>1053</v>
      </c>
      <c r="V28" s="243">
        <v>39.55672426746807</v>
      </c>
      <c r="W28" s="227"/>
      <c r="X28" s="239">
        <v>8247</v>
      </c>
      <c r="Y28" s="753">
        <v>57.752100840336126</v>
      </c>
      <c r="Z28" s="741">
        <v>5888</v>
      </c>
      <c r="AA28" s="579">
        <v>71.395659027525156</v>
      </c>
      <c r="AB28" s="741">
        <v>2359</v>
      </c>
      <c r="AC28" s="243">
        <v>28.604340972474841</v>
      </c>
      <c r="AD28" s="576"/>
      <c r="AE28" s="306"/>
      <c r="AF28" s="306"/>
      <c r="AG28" s="306"/>
      <c r="AH28" s="307"/>
      <c r="AI28" s="437"/>
      <c r="AJ28" s="232"/>
      <c r="AK28" s="306"/>
      <c r="AL28" s="306"/>
      <c r="AM28" s="306"/>
      <c r="AN28" s="307"/>
      <c r="AO28" s="437"/>
      <c r="AQ28" s="306"/>
      <c r="AR28" s="306"/>
      <c r="AS28" s="306"/>
      <c r="AT28" s="307"/>
      <c r="AU28" s="437"/>
      <c r="AW28" s="306"/>
      <c r="AX28" s="306"/>
      <c r="AY28" s="306"/>
      <c r="AZ28" s="307"/>
      <c r="BA28" s="437"/>
    </row>
    <row r="29" spans="1:53" s="233" customFormat="1" ht="18" customHeight="1" x14ac:dyDescent="0.15">
      <c r="B29" s="245" t="s">
        <v>4</v>
      </c>
      <c r="C29" s="227"/>
      <c r="D29" s="760">
        <v>4984</v>
      </c>
      <c r="E29" s="743">
        <v>2795</v>
      </c>
      <c r="F29" s="581">
        <v>56.079454253611559</v>
      </c>
      <c r="G29" s="743">
        <v>2189</v>
      </c>
      <c r="H29" s="249">
        <v>43.920545746388449</v>
      </c>
      <c r="I29" s="227"/>
      <c r="J29" s="246">
        <v>2593</v>
      </c>
      <c r="K29" s="754">
        <v>52.026484751203853</v>
      </c>
      <c r="L29" s="747">
        <v>1021</v>
      </c>
      <c r="M29" s="750">
        <v>39.375241033551873</v>
      </c>
      <c r="N29" s="747">
        <v>1572</v>
      </c>
      <c r="O29" s="247">
        <v>60.624758966448134</v>
      </c>
      <c r="P29" s="227"/>
      <c r="Q29" s="246">
        <v>929</v>
      </c>
      <c r="R29" s="754">
        <v>18.639646869983949</v>
      </c>
      <c r="S29" s="747">
        <v>646</v>
      </c>
      <c r="T29" s="750">
        <v>69.537136706135627</v>
      </c>
      <c r="U29" s="747">
        <v>283</v>
      </c>
      <c r="V29" s="247">
        <v>30.462863293864373</v>
      </c>
      <c r="W29" s="227"/>
      <c r="X29" s="246">
        <v>1462</v>
      </c>
      <c r="Y29" s="754">
        <v>29.333868378812198</v>
      </c>
      <c r="Z29" s="747">
        <v>1128</v>
      </c>
      <c r="AA29" s="750">
        <v>77.154582763337899</v>
      </c>
      <c r="AB29" s="747">
        <v>334</v>
      </c>
      <c r="AC29" s="247">
        <v>22.845417236662108</v>
      </c>
      <c r="AD29" s="576"/>
      <c r="AE29" s="306"/>
      <c r="AF29" s="306"/>
      <c r="AG29" s="306"/>
      <c r="AH29" s="307"/>
      <c r="AI29" s="437"/>
      <c r="AJ29" s="232"/>
      <c r="AK29" s="306"/>
      <c r="AL29" s="306"/>
      <c r="AM29" s="306"/>
      <c r="AN29" s="307"/>
      <c r="AO29" s="437"/>
      <c r="AQ29" s="306"/>
      <c r="AR29" s="306"/>
      <c r="AS29" s="306"/>
      <c r="AT29" s="307"/>
      <c r="AU29" s="437"/>
      <c r="AW29" s="306"/>
      <c r="AX29" s="306"/>
      <c r="AY29" s="306"/>
      <c r="AZ29" s="307"/>
      <c r="BA29" s="437"/>
    </row>
    <row r="30" spans="1:53" s="224" customFormat="1" ht="3.75" customHeight="1" x14ac:dyDescent="0.15">
      <c r="A30" s="221"/>
      <c r="B30" s="222"/>
      <c r="C30" s="223"/>
      <c r="D30" s="222"/>
      <c r="E30" s="222"/>
      <c r="F30" s="222"/>
      <c r="G30" s="222"/>
      <c r="H30" s="251"/>
      <c r="I30" s="223"/>
      <c r="J30" s="222"/>
      <c r="K30" s="222"/>
      <c r="L30" s="222"/>
      <c r="M30" s="222"/>
      <c r="N30" s="222"/>
      <c r="O30" s="575"/>
      <c r="P30" s="223"/>
      <c r="Q30" s="222"/>
      <c r="R30" s="222"/>
      <c r="S30" s="222"/>
      <c r="T30" s="222"/>
      <c r="U30" s="222"/>
      <c r="V30" s="575"/>
      <c r="W30" s="223"/>
      <c r="X30" s="222"/>
      <c r="Y30" s="222"/>
      <c r="Z30" s="222"/>
      <c r="AA30" s="222"/>
      <c r="AB30" s="222"/>
      <c r="AC30" s="575"/>
      <c r="AD30" s="576"/>
      <c r="AE30" s="310"/>
      <c r="AF30" s="310"/>
      <c r="AG30" s="306"/>
      <c r="AH30" s="307"/>
      <c r="AI30" s="437"/>
      <c r="AJ30" s="232"/>
      <c r="AK30" s="310"/>
      <c r="AL30" s="310"/>
      <c r="AM30" s="306"/>
      <c r="AN30" s="307"/>
      <c r="AO30" s="437"/>
      <c r="AQ30" s="310"/>
      <c r="AR30" s="310"/>
      <c r="AS30" s="306"/>
      <c r="AT30" s="307"/>
      <c r="AU30" s="437"/>
      <c r="AW30" s="310"/>
      <c r="AX30" s="310"/>
      <c r="AY30" s="306"/>
      <c r="AZ30" s="307"/>
      <c r="BA30" s="437"/>
    </row>
    <row r="31" spans="1:53" s="252" customFormat="1" ht="18" customHeight="1" x14ac:dyDescent="0.15">
      <c r="B31" s="253" t="s">
        <v>3</v>
      </c>
      <c r="C31" s="212"/>
      <c r="D31" s="761">
        <v>1998205</v>
      </c>
      <c r="E31" s="744">
        <v>1254669</v>
      </c>
      <c r="F31" s="410">
        <v>62.789803848954442</v>
      </c>
      <c r="G31" s="744">
        <v>743536</v>
      </c>
      <c r="H31" s="256">
        <v>37.210196151045565</v>
      </c>
      <c r="I31" s="212"/>
      <c r="J31" s="254">
        <v>517633</v>
      </c>
      <c r="K31" s="755">
        <v>25.90489964743357</v>
      </c>
      <c r="L31" s="744">
        <v>221933</v>
      </c>
      <c r="M31" s="410">
        <v>42.874584889294155</v>
      </c>
      <c r="N31" s="744">
        <v>295700</v>
      </c>
      <c r="O31" s="255">
        <v>57.125415110705845</v>
      </c>
      <c r="P31" s="212"/>
      <c r="Q31" s="254">
        <v>436382</v>
      </c>
      <c r="R31" s="755">
        <v>21.83870023345953</v>
      </c>
      <c r="S31" s="744">
        <v>274967</v>
      </c>
      <c r="T31" s="410">
        <v>63.010619136444681</v>
      </c>
      <c r="U31" s="744">
        <v>161415</v>
      </c>
      <c r="V31" s="255">
        <v>36.989380863555326</v>
      </c>
      <c r="W31" s="212"/>
      <c r="X31" s="254">
        <v>1044190</v>
      </c>
      <c r="Y31" s="755">
        <v>52.256400119106893</v>
      </c>
      <c r="Z31" s="744">
        <v>757769</v>
      </c>
      <c r="AA31" s="410">
        <v>72.570030358459675</v>
      </c>
      <c r="AB31" s="744">
        <v>286421</v>
      </c>
      <c r="AC31" s="255">
        <v>27.429969641540332</v>
      </c>
      <c r="AD31" s="576"/>
      <c r="AE31" s="306"/>
      <c r="AF31" s="306"/>
      <c r="AG31" s="310"/>
      <c r="AH31" s="310"/>
      <c r="AI31" s="439"/>
      <c r="AJ31" s="440"/>
      <c r="AK31" s="306"/>
      <c r="AL31" s="306"/>
      <c r="AM31" s="310"/>
      <c r="AN31" s="310"/>
      <c r="AO31" s="439"/>
      <c r="AQ31" s="306"/>
      <c r="AR31" s="306"/>
      <c r="AS31" s="310"/>
      <c r="AT31" s="310"/>
      <c r="AU31" s="439"/>
      <c r="AW31" s="306"/>
      <c r="AX31" s="306"/>
      <c r="AY31" s="310"/>
      <c r="AZ31" s="310"/>
      <c r="BA31" s="439"/>
    </row>
    <row r="32" spans="1:53" s="257" customFormat="1" ht="5.25" customHeight="1" x14ac:dyDescent="0.2">
      <c r="B32" s="258" t="s">
        <v>42</v>
      </c>
      <c r="C32" s="259"/>
      <c r="I32" s="259"/>
    </row>
    <row r="33" spans="2:29" s="252" customFormat="1" ht="8.25" customHeight="1" x14ac:dyDescent="0.2">
      <c r="B33" s="258" t="s">
        <v>50</v>
      </c>
      <c r="C33" s="261"/>
      <c r="I33" s="261"/>
    </row>
    <row r="34" spans="2:29" s="298" customFormat="1" ht="13.5" customHeight="1" x14ac:dyDescent="0.2">
      <c r="B34" s="1094"/>
      <c r="C34" s="1094"/>
      <c r="D34" s="1094"/>
      <c r="E34" s="1094"/>
      <c r="F34" s="1094"/>
      <c r="G34" s="1094"/>
      <c r="H34" s="1094"/>
    </row>
    <row r="35" spans="2:29" s="298" customFormat="1" ht="29.25" customHeight="1" x14ac:dyDescent="0.2">
      <c r="B35" s="1092"/>
      <c r="C35" s="1092"/>
      <c r="D35" s="1092"/>
      <c r="E35" s="1012"/>
      <c r="F35" s="1012"/>
      <c r="G35" s="1012"/>
      <c r="H35" s="615"/>
      <c r="I35" s="615"/>
      <c r="J35" s="615"/>
      <c r="K35" s="615"/>
      <c r="L35" s="615"/>
      <c r="M35" s="615"/>
      <c r="N35" s="615"/>
    </row>
    <row r="36" spans="2:29" s="298" customFormat="1" ht="4.5" customHeight="1" x14ac:dyDescent="0.2">
      <c r="B36" s="1093"/>
      <c r="C36" s="1093"/>
      <c r="D36" s="1093"/>
      <c r="E36" s="1011"/>
      <c r="F36" s="1011"/>
      <c r="G36" s="1011"/>
      <c r="H36" s="615"/>
      <c r="I36" s="615"/>
      <c r="J36" s="615"/>
      <c r="K36" s="615"/>
      <c r="L36" s="615"/>
      <c r="M36" s="615"/>
      <c r="N36" s="615"/>
    </row>
    <row r="37" spans="2:29" s="298" customFormat="1" x14ac:dyDescent="0.2">
      <c r="B37" s="298" t="s">
        <v>42</v>
      </c>
      <c r="L37" s="853" t="e">
        <v>#REF!</v>
      </c>
      <c r="M37" s="854" t="e">
        <v>#REF!</v>
      </c>
      <c r="N37" s="853" t="e">
        <v>#REF!</v>
      </c>
      <c r="O37" s="855" t="e">
        <v>#REF!</v>
      </c>
      <c r="P37" s="856"/>
      <c r="Q37" s="853" t="e">
        <v>#REF!</v>
      </c>
      <c r="R37" s="854" t="e">
        <v>#REF!</v>
      </c>
      <c r="S37" s="853" t="e">
        <v>#REF!</v>
      </c>
      <c r="T37" s="854" t="e">
        <v>#REF!</v>
      </c>
      <c r="U37" s="853" t="e">
        <v>#REF!</v>
      </c>
      <c r="V37" s="855" t="e">
        <v>#REF!</v>
      </c>
      <c r="W37" s="856"/>
      <c r="X37" s="853" t="e">
        <v>#REF!</v>
      </c>
      <c r="Y37" s="854" t="e">
        <v>#REF!</v>
      </c>
      <c r="Z37" s="853" t="e">
        <v>#REF!</v>
      </c>
      <c r="AA37" s="854" t="e">
        <v>#REF!</v>
      </c>
      <c r="AB37" s="853" t="e">
        <v>#REF!</v>
      </c>
      <c r="AC37" s="855" t="e">
        <v>#REF!</v>
      </c>
    </row>
    <row r="38" spans="2:29" s="298" customFormat="1" x14ac:dyDescent="0.2">
      <c r="B38" s="298" t="s">
        <v>50</v>
      </c>
      <c r="L38" s="853" t="e">
        <v>#REF!</v>
      </c>
      <c r="M38" s="854" t="e">
        <v>#REF!</v>
      </c>
      <c r="N38" s="853" t="e">
        <v>#REF!</v>
      </c>
      <c r="O38" s="855" t="e">
        <v>#REF!</v>
      </c>
      <c r="P38" s="856"/>
      <c r="Q38" s="853" t="e">
        <v>#REF!</v>
      </c>
      <c r="R38" s="854" t="e">
        <v>#REF!</v>
      </c>
      <c r="S38" s="853" t="e">
        <v>#REF!</v>
      </c>
      <c r="T38" s="854" t="e">
        <v>#REF!</v>
      </c>
      <c r="U38" s="853" t="e">
        <v>#REF!</v>
      </c>
      <c r="V38" s="855" t="e">
        <v>#REF!</v>
      </c>
      <c r="W38" s="856"/>
      <c r="X38" s="853" t="e">
        <v>#REF!</v>
      </c>
      <c r="Y38" s="854" t="e">
        <v>#REF!</v>
      </c>
      <c r="Z38" s="853" t="e">
        <v>#REF!</v>
      </c>
      <c r="AA38" s="854" t="e">
        <v>#REF!</v>
      </c>
      <c r="AB38" s="853" t="e">
        <v>#REF!</v>
      </c>
      <c r="AC38" s="855" t="e">
        <v>#REF!</v>
      </c>
    </row>
    <row r="39" spans="2:29" s="298" customFormat="1" x14ac:dyDescent="0.2"/>
    <row r="40" spans="2:29" s="298" customFormat="1" x14ac:dyDescent="0.2"/>
    <row r="41" spans="2:29" s="298" customFormat="1" x14ac:dyDescent="0.2"/>
    <row r="42" spans="2:29" s="440" customFormat="1" x14ac:dyDescent="0.2"/>
  </sheetData>
  <mergeCells count="30">
    <mergeCell ref="U9:V9"/>
    <mergeCell ref="X9:X10"/>
    <mergeCell ref="Y9:Y10"/>
    <mergeCell ref="Z9:AA9"/>
    <mergeCell ref="AB9:AC9"/>
    <mergeCell ref="B35:D35"/>
    <mergeCell ref="B36:D36"/>
    <mergeCell ref="E9:F9"/>
    <mergeCell ref="G9:H9"/>
    <mergeCell ref="L9:M9"/>
    <mergeCell ref="B34:H34"/>
    <mergeCell ref="D9:D10"/>
    <mergeCell ref="J9:J10"/>
    <mergeCell ref="K9:K10"/>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s>
  <printOptions horizontalCentered="1"/>
  <pageMargins left="0" right="0" top="0.43307086614173229" bottom="0.43307086614173229" header="0" footer="0"/>
  <pageSetup paperSize="9" scale="70" orientation="landscape"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88">
    <tabColor theme="0"/>
    <pageSetUpPr fitToPage="1"/>
  </sheetPr>
  <dimension ref="A1:AL36"/>
  <sheetViews>
    <sheetView showGridLines="0" topLeftCell="A7" zoomScaleNormal="100"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6.140625" style="262" customWidth="1"/>
    <col min="5" max="5" width="8.7109375" style="262" customWidth="1"/>
    <col min="6" max="6" width="0.42578125" style="262" customWidth="1"/>
    <col min="7" max="7" width="16.140625" style="262" customWidth="1"/>
    <col min="8" max="8" width="8.7109375" style="262" customWidth="1"/>
    <col min="9" max="9" width="0.42578125" style="262" customWidth="1"/>
    <col min="10" max="10" width="16.140625" style="262" customWidth="1"/>
    <col min="11" max="11" width="8.7109375" style="262" customWidth="1"/>
    <col min="12" max="12" width="0.42578125" style="262" customWidth="1"/>
    <col min="13" max="13" width="16.140625" style="262" customWidth="1"/>
    <col min="14" max="14" width="8.7109375" style="262" customWidth="1"/>
    <col min="15" max="15" width="11.42578125" style="262"/>
    <col min="16" max="18" width="2.42578125" style="262" bestFit="1" customWidth="1"/>
    <col min="19" max="19" width="13" style="262" bestFit="1" customWidth="1"/>
    <col min="20" max="20" width="3.42578125" style="262" bestFit="1" customWidth="1"/>
    <col min="21" max="21" width="3.85546875" style="262" customWidth="1"/>
    <col min="22" max="24" width="2.42578125" style="262" bestFit="1" customWidth="1"/>
    <col min="25" max="25" width="8.42578125" style="262" bestFit="1" customWidth="1"/>
    <col min="26" max="26" width="3.42578125" style="262" bestFit="1" customWidth="1"/>
    <col min="27" max="27" width="3.5703125" style="262" customWidth="1"/>
    <col min="28" max="30" width="2.42578125" style="262" bestFit="1" customWidth="1"/>
    <col min="31" max="31" width="8.42578125" style="262" bestFit="1" customWidth="1"/>
    <col min="32" max="32" width="4.140625" style="262" bestFit="1" customWidth="1"/>
    <col min="33" max="33" width="3.28515625" style="262" customWidth="1"/>
    <col min="34" max="34" width="4.28515625" style="262" bestFit="1" customWidth="1"/>
    <col min="35" max="35" width="2.42578125" style="262" bestFit="1" customWidth="1"/>
    <col min="36" max="36" width="4.28515625" style="262" bestFit="1" customWidth="1"/>
    <col min="37" max="37" width="8.42578125" style="262" bestFit="1" customWidth="1"/>
    <col min="38" max="38" width="4.28515625" style="262" bestFit="1" customWidth="1"/>
    <col min="39" max="16384" width="11.42578125" style="262"/>
  </cols>
  <sheetData>
    <row r="1" spans="1:38" s="202" customFormat="1" ht="15" customHeight="1" x14ac:dyDescent="0.2">
      <c r="B1" s="203"/>
      <c r="C1" s="204"/>
      <c r="F1" s="204"/>
      <c r="G1" s="714" t="s">
        <v>143</v>
      </c>
      <c r="H1" s="714"/>
      <c r="I1" s="714"/>
      <c r="J1" s="714" t="s">
        <v>19</v>
      </c>
      <c r="K1" s="714"/>
      <c r="L1" s="714"/>
      <c r="M1" s="714" t="s">
        <v>18</v>
      </c>
      <c r="N1" s="714"/>
    </row>
    <row r="2" spans="1:38" s="206" customFormat="1" ht="52.5" customHeight="1" x14ac:dyDescent="0.2">
      <c r="B2" s="1059"/>
      <c r="C2" s="1059"/>
    </row>
    <row r="3" spans="1:38" s="209" customFormat="1" ht="4.5" customHeight="1" x14ac:dyDescent="0.2">
      <c r="B3" s="1060"/>
      <c r="C3" s="1060"/>
    </row>
    <row r="4" spans="1:38" s="209" customFormat="1" ht="17.25" customHeight="1" x14ac:dyDescent="0.2">
      <c r="A4" s="1060" t="s">
        <v>407</v>
      </c>
      <c r="B4" s="1060"/>
      <c r="C4" s="1060"/>
      <c r="D4" s="1060"/>
      <c r="E4" s="1060"/>
      <c r="F4" s="1060"/>
      <c r="G4" s="1060"/>
      <c r="H4" s="1060"/>
      <c r="I4" s="1060"/>
      <c r="J4" s="1060"/>
      <c r="K4" s="1060"/>
      <c r="L4" s="1060"/>
      <c r="M4" s="1060"/>
      <c r="N4" s="1060"/>
    </row>
    <row r="5" spans="1:38" s="209" customFormat="1" ht="17.25" customHeight="1" x14ac:dyDescent="0.2">
      <c r="B5" s="1061" t="s">
        <v>493</v>
      </c>
      <c r="C5" s="1061"/>
      <c r="D5" s="1061"/>
      <c r="E5" s="1061"/>
      <c r="F5" s="1061"/>
      <c r="G5" s="1061"/>
      <c r="H5" s="1061"/>
      <c r="I5" s="1061"/>
      <c r="J5" s="1061"/>
      <c r="K5" s="1061"/>
      <c r="L5" s="1061"/>
      <c r="M5" s="1061"/>
      <c r="N5" s="1061"/>
    </row>
    <row r="6" spans="1:38" s="209" customFormat="1" ht="6" customHeight="1" x14ac:dyDescent="0.2"/>
    <row r="7" spans="1:38" s="214" customFormat="1" ht="12.75" customHeight="1" x14ac:dyDescent="0.2">
      <c r="A7" s="210"/>
      <c r="B7" s="1062" t="s">
        <v>15</v>
      </c>
      <c r="C7" s="212"/>
      <c r="D7" s="1065" t="s">
        <v>32</v>
      </c>
      <c r="E7" s="1066"/>
      <c r="F7" s="569"/>
      <c r="G7" s="1069"/>
      <c r="H7" s="1069"/>
      <c r="I7" s="569"/>
      <c r="J7" s="1069"/>
      <c r="K7" s="1069"/>
      <c r="L7" s="569"/>
      <c r="M7" s="1069"/>
      <c r="N7" s="1069"/>
      <c r="O7" s="431"/>
      <c r="P7" s="431"/>
      <c r="Q7" s="432"/>
      <c r="R7" s="432"/>
      <c r="S7" s="432"/>
      <c r="T7" s="432"/>
      <c r="U7" s="432"/>
      <c r="V7" s="432"/>
      <c r="W7" s="433"/>
    </row>
    <row r="8" spans="1:38" s="214" customFormat="1" ht="33.75" customHeight="1" x14ac:dyDescent="0.2">
      <c r="A8" s="210"/>
      <c r="B8" s="1063"/>
      <c r="C8" s="212"/>
      <c r="D8" s="1067"/>
      <c r="E8" s="1068"/>
      <c r="F8" s="502"/>
      <c r="G8" s="1071" t="s">
        <v>229</v>
      </c>
      <c r="H8" s="1070"/>
      <c r="I8" s="212"/>
      <c r="J8" s="1071" t="s">
        <v>181</v>
      </c>
      <c r="K8" s="1070"/>
      <c r="L8" s="212"/>
      <c r="M8" s="1071" t="s">
        <v>182</v>
      </c>
      <c r="N8" s="1070"/>
      <c r="O8" s="431"/>
      <c r="P8" s="431"/>
      <c r="Q8" s="432"/>
      <c r="R8" s="432"/>
      <c r="S8" s="432"/>
      <c r="T8" s="432"/>
      <c r="U8" s="432"/>
      <c r="V8" s="432"/>
      <c r="W8" s="433"/>
    </row>
    <row r="9" spans="1:38" s="214" customFormat="1" ht="6" customHeight="1" x14ac:dyDescent="0.2">
      <c r="A9" s="210"/>
      <c r="B9" s="1063"/>
      <c r="C9" s="212"/>
      <c r="D9" s="1077" t="s">
        <v>12</v>
      </c>
      <c r="E9" s="1095" t="s">
        <v>228</v>
      </c>
      <c r="F9" s="212"/>
      <c r="G9" s="1077" t="s">
        <v>12</v>
      </c>
      <c r="H9" s="1098" t="s">
        <v>228</v>
      </c>
      <c r="I9" s="212"/>
      <c r="J9" s="1077" t="s">
        <v>12</v>
      </c>
      <c r="K9" s="1098" t="s">
        <v>228</v>
      </c>
      <c r="L9" s="212"/>
      <c r="M9" s="1077" t="s">
        <v>12</v>
      </c>
      <c r="N9" s="1098" t="s">
        <v>228</v>
      </c>
      <c r="O9" s="431"/>
      <c r="P9" s="431"/>
      <c r="Q9" s="432"/>
      <c r="R9" s="432"/>
      <c r="S9" s="432"/>
      <c r="T9" s="432"/>
      <c r="U9" s="432"/>
      <c r="V9" s="432"/>
      <c r="W9" s="433"/>
    </row>
    <row r="10" spans="1:38" s="220" customFormat="1" ht="27.75" customHeight="1" x14ac:dyDescent="0.2">
      <c r="A10" s="215"/>
      <c r="B10" s="1064"/>
      <c r="C10" s="217"/>
      <c r="D10" s="1078"/>
      <c r="E10" s="1096"/>
      <c r="F10" s="217"/>
      <c r="G10" s="1078"/>
      <c r="H10" s="1099"/>
      <c r="I10" s="217"/>
      <c r="J10" s="1078"/>
      <c r="K10" s="1099"/>
      <c r="L10" s="217"/>
      <c r="M10" s="1078"/>
      <c r="N10" s="1099"/>
      <c r="O10" s="434"/>
      <c r="P10" s="435"/>
      <c r="Q10" s="310"/>
      <c r="R10" s="310"/>
      <c r="S10" s="310"/>
      <c r="T10" s="310"/>
      <c r="U10" s="436"/>
      <c r="V10" s="436"/>
      <c r="W10" s="436"/>
    </row>
    <row r="11" spans="1:38" s="224" customFormat="1" ht="4.5" customHeight="1" x14ac:dyDescent="0.2">
      <c r="A11" s="221"/>
      <c r="B11" s="222"/>
      <c r="C11" s="223"/>
      <c r="D11" s="222"/>
      <c r="E11" s="222"/>
      <c r="F11" s="223"/>
      <c r="G11" s="222"/>
      <c r="H11" s="222"/>
      <c r="I11" s="223"/>
      <c r="J11" s="222"/>
      <c r="K11" s="222"/>
      <c r="L11" s="223"/>
      <c r="M11" s="222"/>
      <c r="N11" s="222"/>
      <c r="O11" s="431"/>
      <c r="P11" s="435"/>
      <c r="Q11" s="310"/>
      <c r="R11" s="310"/>
      <c r="S11" s="310"/>
      <c r="T11" s="310"/>
      <c r="U11" s="232"/>
      <c r="V11" s="232"/>
      <c r="W11" s="232"/>
    </row>
    <row r="12" spans="1:38" s="233" customFormat="1" ht="18" customHeight="1" x14ac:dyDescent="0.15">
      <c r="A12" s="225"/>
      <c r="B12" s="226" t="s">
        <v>11</v>
      </c>
      <c r="C12" s="227"/>
      <c r="D12" s="230">
        <v>424055</v>
      </c>
      <c r="E12" s="762">
        <v>4.9887725999439771</v>
      </c>
      <c r="F12" s="227"/>
      <c r="G12" s="228">
        <v>118231</v>
      </c>
      <c r="H12" s="768">
        <v>1.6955058933496665</v>
      </c>
      <c r="I12" s="227"/>
      <c r="J12" s="228">
        <v>107994</v>
      </c>
      <c r="K12" s="768">
        <v>9.7569128858034446</v>
      </c>
      <c r="L12" s="227"/>
      <c r="M12" s="228">
        <v>197830</v>
      </c>
      <c r="N12" s="768">
        <v>47.086461244055585</v>
      </c>
      <c r="O12" s="576"/>
      <c r="P12" s="306"/>
      <c r="Q12" s="306"/>
      <c r="R12" s="306"/>
      <c r="S12" s="307"/>
      <c r="T12" s="437"/>
      <c r="U12" s="232"/>
      <c r="V12" s="306"/>
      <c r="W12" s="306"/>
      <c r="X12" s="306"/>
      <c r="Y12" s="307"/>
      <c r="Z12" s="437"/>
      <c r="AB12" s="306"/>
      <c r="AC12" s="306"/>
      <c r="AD12" s="306"/>
      <c r="AE12" s="307"/>
      <c r="AF12" s="437"/>
      <c r="AH12" s="306"/>
      <c r="AI12" s="306"/>
      <c r="AJ12" s="306"/>
      <c r="AK12" s="307"/>
      <c r="AL12" s="437"/>
    </row>
    <row r="13" spans="1:38" s="233" customFormat="1" ht="18" customHeight="1" x14ac:dyDescent="0.15">
      <c r="A13" s="225"/>
      <c r="B13" s="234" t="s">
        <v>10</v>
      </c>
      <c r="C13" s="227"/>
      <c r="D13" s="237">
        <v>51265</v>
      </c>
      <c r="E13" s="763">
        <v>3.8652205546947744</v>
      </c>
      <c r="F13" s="227"/>
      <c r="G13" s="235">
        <v>10069</v>
      </c>
      <c r="H13" s="769">
        <v>0.97437440789021668</v>
      </c>
      <c r="I13" s="227"/>
      <c r="J13" s="235">
        <v>10000</v>
      </c>
      <c r="K13" s="769">
        <v>5.1030562203703802</v>
      </c>
      <c r="L13" s="227"/>
      <c r="M13" s="235">
        <v>31196</v>
      </c>
      <c r="N13" s="769">
        <v>32.169779216895421</v>
      </c>
      <c r="O13" s="576"/>
      <c r="P13" s="306"/>
      <c r="Q13" s="306"/>
      <c r="R13" s="306"/>
      <c r="S13" s="307"/>
      <c r="T13" s="437"/>
      <c r="U13" s="232"/>
      <c r="V13" s="306"/>
      <c r="W13" s="306"/>
      <c r="X13" s="306"/>
      <c r="Y13" s="307"/>
      <c r="Z13" s="437"/>
      <c r="AB13" s="306"/>
      <c r="AC13" s="306"/>
      <c r="AD13" s="306"/>
      <c r="AE13" s="307"/>
      <c r="AF13" s="437"/>
      <c r="AH13" s="306"/>
      <c r="AI13" s="306"/>
      <c r="AJ13" s="306"/>
      <c r="AK13" s="307"/>
      <c r="AL13" s="437"/>
    </row>
    <row r="14" spans="1:38" s="233" customFormat="1" ht="18" customHeight="1" x14ac:dyDescent="0.15">
      <c r="A14" s="225"/>
      <c r="B14" s="234" t="s">
        <v>40</v>
      </c>
      <c r="C14" s="227"/>
      <c r="D14" s="237">
        <v>44688</v>
      </c>
      <c r="E14" s="763">
        <v>4.4479568740880238</v>
      </c>
      <c r="F14" s="227"/>
      <c r="G14" s="235">
        <v>9975</v>
      </c>
      <c r="H14" s="769">
        <v>1.3630214667340776</v>
      </c>
      <c r="I14" s="227"/>
      <c r="J14" s="235">
        <v>9891</v>
      </c>
      <c r="K14" s="769">
        <v>5.2712641227883186</v>
      </c>
      <c r="L14" s="227"/>
      <c r="M14" s="235">
        <v>24822</v>
      </c>
      <c r="N14" s="769">
        <v>29.128332707472776</v>
      </c>
      <c r="O14" s="576"/>
      <c r="P14" s="306"/>
      <c r="Q14" s="306"/>
      <c r="R14" s="306"/>
      <c r="S14" s="307"/>
      <c r="T14" s="438"/>
      <c r="U14" s="232"/>
      <c r="V14" s="306"/>
      <c r="W14" s="306"/>
      <c r="X14" s="306"/>
      <c r="Y14" s="307"/>
      <c r="Z14" s="437"/>
      <c r="AB14" s="306"/>
      <c r="AC14" s="306"/>
      <c r="AD14" s="306"/>
      <c r="AE14" s="307"/>
      <c r="AF14" s="437"/>
      <c r="AH14" s="306"/>
      <c r="AI14" s="306"/>
      <c r="AJ14" s="306"/>
      <c r="AK14" s="307"/>
      <c r="AL14" s="437"/>
    </row>
    <row r="15" spans="1:38" s="233" customFormat="1" ht="18" customHeight="1" x14ac:dyDescent="0.15">
      <c r="A15" s="225"/>
      <c r="B15" s="234" t="s">
        <v>41</v>
      </c>
      <c r="C15" s="227"/>
      <c r="D15" s="237">
        <v>40305</v>
      </c>
      <c r="E15" s="763">
        <v>3.4253764259653821</v>
      </c>
      <c r="F15" s="227"/>
      <c r="G15" s="235">
        <v>11261</v>
      </c>
      <c r="H15" s="769">
        <v>1.1439757653087139</v>
      </c>
      <c r="I15" s="227"/>
      <c r="J15" s="235">
        <v>9475</v>
      </c>
      <c r="K15" s="769">
        <v>6.7190480580355567</v>
      </c>
      <c r="L15" s="227"/>
      <c r="M15" s="235">
        <v>19569</v>
      </c>
      <c r="N15" s="769">
        <v>38.170008582351564</v>
      </c>
      <c r="O15" s="576"/>
      <c r="P15" s="306"/>
      <c r="Q15" s="306"/>
      <c r="R15" s="306"/>
      <c r="S15" s="307"/>
      <c r="T15" s="437"/>
      <c r="U15" s="232"/>
      <c r="V15" s="306"/>
      <c r="W15" s="306"/>
      <c r="X15" s="306"/>
      <c r="Y15" s="307"/>
      <c r="Z15" s="437"/>
      <c r="AB15" s="306"/>
      <c r="AC15" s="306"/>
      <c r="AD15" s="306"/>
      <c r="AE15" s="307"/>
      <c r="AF15" s="437"/>
      <c r="AH15" s="306"/>
      <c r="AI15" s="306"/>
      <c r="AJ15" s="306"/>
      <c r="AK15" s="307"/>
      <c r="AL15" s="437"/>
    </row>
    <row r="16" spans="1:38" s="233" customFormat="1" ht="18" customHeight="1" x14ac:dyDescent="0.15">
      <c r="A16" s="225"/>
      <c r="B16" s="234" t="s">
        <v>9</v>
      </c>
      <c r="C16" s="227"/>
      <c r="D16" s="237">
        <v>57844</v>
      </c>
      <c r="E16" s="763">
        <v>2.6561956852662512</v>
      </c>
      <c r="F16" s="227"/>
      <c r="G16" s="235">
        <v>20482</v>
      </c>
      <c r="H16" s="769">
        <v>1.1348412097733087</v>
      </c>
      <c r="I16" s="227"/>
      <c r="J16" s="235">
        <v>13136</v>
      </c>
      <c r="K16" s="769">
        <v>4.7350928923141256</v>
      </c>
      <c r="L16" s="227"/>
      <c r="M16" s="235">
        <v>24226</v>
      </c>
      <c r="N16" s="769">
        <v>25.381093568293018</v>
      </c>
      <c r="O16" s="576"/>
      <c r="P16" s="306"/>
      <c r="Q16" s="306"/>
      <c r="R16" s="306"/>
      <c r="S16" s="307"/>
      <c r="T16" s="437"/>
      <c r="U16" s="232"/>
      <c r="V16" s="306"/>
      <c r="W16" s="306"/>
      <c r="X16" s="306"/>
      <c r="Y16" s="307"/>
      <c r="Z16" s="437"/>
      <c r="AB16" s="306"/>
      <c r="AC16" s="306"/>
      <c r="AD16" s="306"/>
      <c r="AE16" s="307"/>
      <c r="AF16" s="437"/>
      <c r="AH16" s="306"/>
      <c r="AI16" s="306"/>
      <c r="AJ16" s="306"/>
      <c r="AK16" s="307"/>
      <c r="AL16" s="437"/>
    </row>
    <row r="17" spans="1:38" s="233" customFormat="1" ht="18" customHeight="1" x14ac:dyDescent="0.15">
      <c r="A17" s="225"/>
      <c r="B17" s="234" t="s">
        <v>8</v>
      </c>
      <c r="C17" s="227"/>
      <c r="D17" s="239">
        <v>23452</v>
      </c>
      <c r="E17" s="764">
        <v>4.0061359544381467</v>
      </c>
      <c r="F17" s="227"/>
      <c r="G17" s="239">
        <v>6514</v>
      </c>
      <c r="H17" s="770">
        <v>1.4464723085156228</v>
      </c>
      <c r="I17" s="227"/>
      <c r="J17" s="239">
        <v>4974</v>
      </c>
      <c r="K17" s="770">
        <v>5.2894073609323984</v>
      </c>
      <c r="L17" s="227"/>
      <c r="M17" s="239">
        <v>11964</v>
      </c>
      <c r="N17" s="770">
        <v>29.160573267037144</v>
      </c>
      <c r="O17" s="576"/>
      <c r="P17" s="306"/>
      <c r="Q17" s="306"/>
      <c r="R17" s="306"/>
      <c r="S17" s="307"/>
      <c r="T17" s="437"/>
      <c r="U17" s="232"/>
      <c r="V17" s="306"/>
      <c r="W17" s="306"/>
      <c r="X17" s="306"/>
      <c r="Y17" s="307"/>
      <c r="Z17" s="437"/>
      <c r="AB17" s="306"/>
      <c r="AC17" s="306"/>
      <c r="AD17" s="306"/>
      <c r="AE17" s="307"/>
      <c r="AF17" s="437"/>
      <c r="AH17" s="306"/>
      <c r="AI17" s="306"/>
      <c r="AJ17" s="306"/>
      <c r="AK17" s="307"/>
      <c r="AL17" s="437"/>
    </row>
    <row r="18" spans="1:38" s="233" customFormat="1" ht="18" customHeight="1" x14ac:dyDescent="0.15">
      <c r="A18" s="225"/>
      <c r="B18" s="234" t="s">
        <v>7</v>
      </c>
      <c r="C18" s="227"/>
      <c r="D18" s="237">
        <v>148272</v>
      </c>
      <c r="E18" s="763">
        <v>6.2492413514060283</v>
      </c>
      <c r="F18" s="227"/>
      <c r="G18" s="235">
        <v>30224</v>
      </c>
      <c r="H18" s="769">
        <v>1.7265539356735269</v>
      </c>
      <c r="I18" s="227"/>
      <c r="J18" s="235">
        <v>26912</v>
      </c>
      <c r="K18" s="769">
        <v>6.6738086735706066</v>
      </c>
      <c r="L18" s="227"/>
      <c r="M18" s="235">
        <v>91136</v>
      </c>
      <c r="N18" s="769">
        <v>41.642563729992276</v>
      </c>
      <c r="O18" s="576"/>
      <c r="P18" s="306"/>
      <c r="Q18" s="306"/>
      <c r="R18" s="306"/>
      <c r="S18" s="307"/>
      <c r="T18" s="437"/>
      <c r="U18" s="232"/>
      <c r="V18" s="306"/>
      <c r="W18" s="306"/>
      <c r="X18" s="306"/>
      <c r="Y18" s="307"/>
      <c r="Z18" s="437"/>
      <c r="AB18" s="306"/>
      <c r="AC18" s="306"/>
      <c r="AD18" s="306"/>
      <c r="AE18" s="307"/>
      <c r="AF18" s="437"/>
      <c r="AH18" s="306"/>
      <c r="AI18" s="306"/>
      <c r="AJ18" s="306"/>
      <c r="AK18" s="307"/>
      <c r="AL18" s="437"/>
    </row>
    <row r="19" spans="1:38" s="233" customFormat="1" ht="18" customHeight="1" x14ac:dyDescent="0.15">
      <c r="A19" s="225"/>
      <c r="B19" s="234" t="s">
        <v>43</v>
      </c>
      <c r="C19" s="227"/>
      <c r="D19" s="237">
        <v>91964</v>
      </c>
      <c r="E19" s="763">
        <v>4.4787778669554985</v>
      </c>
      <c r="F19" s="227"/>
      <c r="G19" s="235">
        <v>21152</v>
      </c>
      <c r="H19" s="769">
        <v>1.2758916674357486</v>
      </c>
      <c r="I19" s="227"/>
      <c r="J19" s="235">
        <v>18257</v>
      </c>
      <c r="K19" s="769">
        <v>6.933942020288721</v>
      </c>
      <c r="L19" s="227"/>
      <c r="M19" s="235">
        <v>52555</v>
      </c>
      <c r="N19" s="769">
        <v>39.751754810601476</v>
      </c>
      <c r="O19" s="576"/>
      <c r="P19" s="306"/>
      <c r="Q19" s="306"/>
      <c r="R19" s="306"/>
      <c r="S19" s="307"/>
      <c r="T19" s="437"/>
      <c r="U19" s="232"/>
      <c r="V19" s="306"/>
      <c r="W19" s="306"/>
      <c r="X19" s="306"/>
      <c r="Y19" s="307"/>
      <c r="Z19" s="437"/>
      <c r="AB19" s="306"/>
      <c r="AC19" s="306"/>
      <c r="AD19" s="306"/>
      <c r="AE19" s="307"/>
      <c r="AF19" s="437"/>
      <c r="AH19" s="306"/>
      <c r="AI19" s="306"/>
      <c r="AJ19" s="306"/>
      <c r="AK19" s="307"/>
      <c r="AL19" s="437"/>
    </row>
    <row r="20" spans="1:38" s="233" customFormat="1" ht="18" customHeight="1" x14ac:dyDescent="0.15">
      <c r="A20" s="225"/>
      <c r="B20" s="234" t="s">
        <v>44</v>
      </c>
      <c r="C20" s="227"/>
      <c r="D20" s="237">
        <v>359267</v>
      </c>
      <c r="E20" s="763">
        <v>4.6103546038676901</v>
      </c>
      <c r="F20" s="227"/>
      <c r="G20" s="235">
        <v>88956</v>
      </c>
      <c r="H20" s="769">
        <v>1.4140613872667711</v>
      </c>
      <c r="I20" s="227"/>
      <c r="J20" s="235">
        <v>81383</v>
      </c>
      <c r="K20" s="769">
        <v>7.7616800012970621</v>
      </c>
      <c r="L20" s="227"/>
      <c r="M20" s="235">
        <v>188928</v>
      </c>
      <c r="N20" s="769">
        <v>41.680933302740961</v>
      </c>
      <c r="O20" s="576"/>
      <c r="P20" s="306"/>
      <c r="Q20" s="306"/>
      <c r="R20" s="306"/>
      <c r="S20" s="307"/>
      <c r="T20" s="437"/>
      <c r="U20" s="232"/>
      <c r="V20" s="306"/>
      <c r="W20" s="306"/>
      <c r="X20" s="306"/>
      <c r="Y20" s="307"/>
      <c r="Z20" s="437"/>
      <c r="AB20" s="306"/>
      <c r="AC20" s="306"/>
      <c r="AD20" s="306"/>
      <c r="AE20" s="307"/>
      <c r="AF20" s="437"/>
      <c r="AH20" s="306"/>
      <c r="AI20" s="306"/>
      <c r="AJ20" s="306"/>
      <c r="AK20" s="307"/>
      <c r="AL20" s="437"/>
    </row>
    <row r="21" spans="1:38" s="233" customFormat="1" ht="18" customHeight="1" x14ac:dyDescent="0.15">
      <c r="A21" s="225"/>
      <c r="B21" s="234" t="s">
        <v>6</v>
      </c>
      <c r="C21" s="227"/>
      <c r="D21" s="237">
        <v>187770</v>
      </c>
      <c r="E21" s="763">
        <v>3.6832329436420439</v>
      </c>
      <c r="F21" s="227"/>
      <c r="G21" s="235">
        <v>51760</v>
      </c>
      <c r="H21" s="769">
        <v>1.2687064341750689</v>
      </c>
      <c r="I21" s="227"/>
      <c r="J21" s="235">
        <v>41012</v>
      </c>
      <c r="K21" s="769">
        <v>5.6199837479256676</v>
      </c>
      <c r="L21" s="227"/>
      <c r="M21" s="235">
        <v>94998</v>
      </c>
      <c r="N21" s="769">
        <v>32.93190232538791</v>
      </c>
      <c r="O21" s="576"/>
      <c r="P21" s="306"/>
      <c r="Q21" s="306"/>
      <c r="R21" s="306"/>
      <c r="S21" s="307"/>
      <c r="T21" s="438"/>
      <c r="U21" s="232"/>
      <c r="V21" s="306"/>
      <c r="W21" s="306"/>
      <c r="X21" s="306"/>
      <c r="Y21" s="307"/>
      <c r="Z21" s="437"/>
      <c r="AB21" s="306"/>
      <c r="AC21" s="306"/>
      <c r="AD21" s="306"/>
      <c r="AE21" s="307"/>
      <c r="AF21" s="437"/>
      <c r="AH21" s="306"/>
      <c r="AI21" s="306"/>
      <c r="AJ21" s="306"/>
      <c r="AK21" s="307"/>
      <c r="AL21" s="437"/>
    </row>
    <row r="22" spans="1:38" s="233" customFormat="1" ht="18" customHeight="1" x14ac:dyDescent="0.15">
      <c r="A22" s="225"/>
      <c r="B22" s="234" t="s">
        <v>5</v>
      </c>
      <c r="C22" s="227"/>
      <c r="D22" s="237">
        <v>56885</v>
      </c>
      <c r="E22" s="763">
        <v>5.3930882007174983</v>
      </c>
      <c r="F22" s="227"/>
      <c r="G22" s="235">
        <v>12994</v>
      </c>
      <c r="H22" s="769">
        <v>1.5692232260495405</v>
      </c>
      <c r="I22" s="227"/>
      <c r="J22" s="235">
        <v>12715</v>
      </c>
      <c r="K22" s="769">
        <v>8.3310946724238466</v>
      </c>
      <c r="L22" s="227"/>
      <c r="M22" s="235">
        <v>31176</v>
      </c>
      <c r="N22" s="769">
        <v>42.071738954414187</v>
      </c>
      <c r="O22" s="576"/>
      <c r="P22" s="306"/>
      <c r="Q22" s="306"/>
      <c r="R22" s="306"/>
      <c r="S22" s="307"/>
      <c r="T22" s="437"/>
      <c r="U22" s="232"/>
      <c r="V22" s="306"/>
      <c r="W22" s="306"/>
      <c r="X22" s="306"/>
      <c r="Y22" s="307"/>
      <c r="Z22" s="437"/>
      <c r="AB22" s="306"/>
      <c r="AC22" s="306"/>
      <c r="AD22" s="306"/>
      <c r="AE22" s="307"/>
      <c r="AF22" s="437"/>
      <c r="AH22" s="306"/>
      <c r="AI22" s="306"/>
      <c r="AJ22" s="306"/>
      <c r="AK22" s="307"/>
      <c r="AL22" s="437"/>
    </row>
    <row r="23" spans="1:38" s="233" customFormat="1" ht="18" customHeight="1" x14ac:dyDescent="0.15">
      <c r="A23" s="225"/>
      <c r="B23" s="234" t="s">
        <v>38</v>
      </c>
      <c r="C23" s="227"/>
      <c r="D23" s="237">
        <v>80413</v>
      </c>
      <c r="E23" s="763">
        <v>2.9888153121543346</v>
      </c>
      <c r="F23" s="227"/>
      <c r="G23" s="235">
        <v>22638</v>
      </c>
      <c r="H23" s="769">
        <v>1.1388274876071141</v>
      </c>
      <c r="I23" s="227"/>
      <c r="J23" s="235">
        <v>14760</v>
      </c>
      <c r="K23" s="769">
        <v>3.1753612618834026</v>
      </c>
      <c r="L23" s="227"/>
      <c r="M23" s="235">
        <v>43015</v>
      </c>
      <c r="N23" s="769">
        <v>18.088653958561991</v>
      </c>
      <c r="O23" s="576"/>
      <c r="P23" s="306"/>
      <c r="Q23" s="306"/>
      <c r="R23" s="306"/>
      <c r="S23" s="307"/>
      <c r="T23" s="437"/>
      <c r="U23" s="232"/>
      <c r="V23" s="306"/>
      <c r="W23" s="306"/>
      <c r="X23" s="306"/>
      <c r="Y23" s="307"/>
      <c r="Z23" s="437"/>
      <c r="AB23" s="306"/>
      <c r="AC23" s="306"/>
      <c r="AD23" s="306"/>
      <c r="AE23" s="307"/>
      <c r="AF23" s="437"/>
      <c r="AH23" s="306"/>
      <c r="AI23" s="306"/>
      <c r="AJ23" s="306"/>
      <c r="AK23" s="307"/>
      <c r="AL23" s="437"/>
    </row>
    <row r="24" spans="1:38" s="233" customFormat="1" ht="18" customHeight="1" x14ac:dyDescent="0.15">
      <c r="A24" s="225"/>
      <c r="B24" s="234" t="s">
        <v>45</v>
      </c>
      <c r="C24" s="227"/>
      <c r="D24" s="237">
        <v>225177</v>
      </c>
      <c r="E24" s="763">
        <v>3.3357895073667447</v>
      </c>
      <c r="F24" s="227"/>
      <c r="G24" s="235">
        <v>53586</v>
      </c>
      <c r="H24" s="769">
        <v>0.97181243399787487</v>
      </c>
      <c r="I24" s="227"/>
      <c r="J24" s="235">
        <v>43671</v>
      </c>
      <c r="K24" s="769">
        <v>5.0426368449312093</v>
      </c>
      <c r="L24" s="227"/>
      <c r="M24" s="235">
        <v>127920</v>
      </c>
      <c r="N24" s="769">
        <v>34.547389230677823</v>
      </c>
      <c r="O24" s="576"/>
      <c r="P24" s="306"/>
      <c r="Q24" s="306"/>
      <c r="R24" s="306"/>
      <c r="S24" s="307"/>
      <c r="T24" s="437"/>
      <c r="U24" s="232"/>
      <c r="V24" s="306"/>
      <c r="W24" s="306"/>
      <c r="X24" s="306"/>
      <c r="Y24" s="307"/>
      <c r="Z24" s="437"/>
      <c r="AB24" s="306"/>
      <c r="AC24" s="306"/>
      <c r="AD24" s="306"/>
      <c r="AE24" s="307"/>
      <c r="AF24" s="437"/>
      <c r="AH24" s="306"/>
      <c r="AI24" s="306"/>
      <c r="AJ24" s="306"/>
      <c r="AK24" s="307"/>
      <c r="AL24" s="437"/>
    </row>
    <row r="25" spans="1:38" s="241" customFormat="1" ht="18" customHeight="1" x14ac:dyDescent="0.15">
      <c r="A25" s="240"/>
      <c r="B25" s="234" t="s">
        <v>46</v>
      </c>
      <c r="C25" s="227"/>
      <c r="D25" s="237">
        <v>56203</v>
      </c>
      <c r="E25" s="763">
        <v>3.6688953036730081</v>
      </c>
      <c r="F25" s="227"/>
      <c r="G25" s="235">
        <v>19557</v>
      </c>
      <c r="H25" s="769">
        <v>1.5218993353509114</v>
      </c>
      <c r="I25" s="227"/>
      <c r="J25" s="235">
        <v>12686</v>
      </c>
      <c r="K25" s="769">
        <v>7.2410742315705354</v>
      </c>
      <c r="L25" s="227"/>
      <c r="M25" s="235">
        <v>23960</v>
      </c>
      <c r="N25" s="769">
        <v>33.443135503321983</v>
      </c>
      <c r="O25" s="576"/>
      <c r="P25" s="306"/>
      <c r="Q25" s="306"/>
      <c r="R25" s="306"/>
      <c r="S25" s="307"/>
      <c r="T25" s="437"/>
      <c r="U25" s="232"/>
      <c r="V25" s="306"/>
      <c r="W25" s="306"/>
      <c r="X25" s="306"/>
      <c r="Y25" s="307"/>
      <c r="Z25" s="437"/>
      <c r="AB25" s="306"/>
      <c r="AC25" s="306"/>
      <c r="AD25" s="306"/>
      <c r="AE25" s="307"/>
      <c r="AF25" s="437"/>
      <c r="AH25" s="306"/>
      <c r="AI25" s="306"/>
      <c r="AJ25" s="306"/>
      <c r="AK25" s="307"/>
      <c r="AL25" s="437"/>
    </row>
    <row r="26" spans="1:38" s="233" customFormat="1" ht="18" customHeight="1" x14ac:dyDescent="0.15">
      <c r="B26" s="234" t="s">
        <v>47</v>
      </c>
      <c r="C26" s="227"/>
      <c r="D26" s="242">
        <v>21382</v>
      </c>
      <c r="E26" s="765">
        <v>3.2196134114922526</v>
      </c>
      <c r="F26" s="227"/>
      <c r="G26" s="239">
        <v>5123</v>
      </c>
      <c r="H26" s="770">
        <v>0.96751469780038191</v>
      </c>
      <c r="I26" s="227"/>
      <c r="J26" s="239">
        <v>4027</v>
      </c>
      <c r="K26" s="770">
        <v>4.3236917262556638</v>
      </c>
      <c r="L26" s="227"/>
      <c r="M26" s="239">
        <v>12232</v>
      </c>
      <c r="N26" s="770">
        <v>29.490332224311683</v>
      </c>
      <c r="O26" s="576"/>
      <c r="P26" s="306"/>
      <c r="Q26" s="306"/>
      <c r="R26" s="306"/>
      <c r="S26" s="307"/>
      <c r="T26" s="437"/>
      <c r="U26" s="232"/>
      <c r="V26" s="306"/>
      <c r="W26" s="306"/>
      <c r="X26" s="306"/>
      <c r="Y26" s="307"/>
      <c r="Z26" s="437"/>
      <c r="AB26" s="306"/>
      <c r="AC26" s="306"/>
      <c r="AD26" s="306"/>
      <c r="AE26" s="307"/>
      <c r="AF26" s="437"/>
      <c r="AH26" s="306"/>
      <c r="AI26" s="306"/>
      <c r="AJ26" s="306"/>
      <c r="AK26" s="307"/>
      <c r="AL26" s="437"/>
    </row>
    <row r="27" spans="1:38" s="233" customFormat="1" ht="18" customHeight="1" x14ac:dyDescent="0.15">
      <c r="B27" s="234" t="s">
        <v>48</v>
      </c>
      <c r="C27" s="227"/>
      <c r="D27" s="242">
        <v>109999</v>
      </c>
      <c r="E27" s="765">
        <v>4.9814462084962505</v>
      </c>
      <c r="F27" s="227"/>
      <c r="G27" s="239">
        <v>29147</v>
      </c>
      <c r="H27" s="770">
        <v>1.7189207487127409</v>
      </c>
      <c r="I27" s="227"/>
      <c r="J27" s="239">
        <v>21898</v>
      </c>
      <c r="K27" s="770">
        <v>6.1997112199541347</v>
      </c>
      <c r="L27" s="227"/>
      <c r="M27" s="239">
        <v>58954</v>
      </c>
      <c r="N27" s="770">
        <v>37.00653455278173</v>
      </c>
      <c r="O27" s="576"/>
      <c r="P27" s="306"/>
      <c r="Q27" s="306"/>
      <c r="R27" s="306"/>
      <c r="S27" s="307"/>
      <c r="T27" s="438"/>
      <c r="U27" s="232"/>
      <c r="V27" s="306"/>
      <c r="W27" s="306"/>
      <c r="X27" s="306"/>
      <c r="Y27" s="307"/>
      <c r="Z27" s="437"/>
      <c r="AB27" s="306"/>
      <c r="AC27" s="306"/>
      <c r="AD27" s="306"/>
      <c r="AE27" s="307"/>
      <c r="AF27" s="437"/>
      <c r="AH27" s="306"/>
      <c r="AI27" s="306"/>
      <c r="AJ27" s="306"/>
      <c r="AK27" s="307"/>
      <c r="AL27" s="437"/>
    </row>
    <row r="28" spans="1:38" s="233" customFormat="1" ht="18" customHeight="1" x14ac:dyDescent="0.15">
      <c r="B28" s="234" t="s">
        <v>49</v>
      </c>
      <c r="C28" s="227"/>
      <c r="D28" s="242">
        <v>14280</v>
      </c>
      <c r="E28" s="765">
        <v>4.4640066022282525</v>
      </c>
      <c r="F28" s="227"/>
      <c r="G28" s="239">
        <v>3371</v>
      </c>
      <c r="H28" s="770">
        <v>1.3428085452177134</v>
      </c>
      <c r="I28" s="227"/>
      <c r="J28" s="239">
        <v>2662</v>
      </c>
      <c r="K28" s="770">
        <v>5.6989937914793405</v>
      </c>
      <c r="L28" s="227"/>
      <c r="M28" s="239">
        <v>8247</v>
      </c>
      <c r="N28" s="770">
        <v>37.247640124655618</v>
      </c>
      <c r="O28" s="576"/>
      <c r="P28" s="306"/>
      <c r="Q28" s="306"/>
      <c r="R28" s="306"/>
      <c r="S28" s="307"/>
      <c r="T28" s="437"/>
      <c r="U28" s="232"/>
      <c r="V28" s="306"/>
      <c r="W28" s="306"/>
      <c r="X28" s="306"/>
      <c r="Y28" s="307"/>
      <c r="Z28" s="437"/>
      <c r="AB28" s="306"/>
      <c r="AC28" s="306"/>
      <c r="AD28" s="306"/>
      <c r="AE28" s="307"/>
      <c r="AF28" s="437"/>
      <c r="AH28" s="306"/>
      <c r="AI28" s="306"/>
      <c r="AJ28" s="306"/>
      <c r="AK28" s="307"/>
      <c r="AL28" s="437"/>
    </row>
    <row r="29" spans="1:38" s="233" customFormat="1" ht="18" customHeight="1" x14ac:dyDescent="0.15">
      <c r="B29" s="245" t="s">
        <v>4</v>
      </c>
      <c r="C29" s="227"/>
      <c r="D29" s="248">
        <v>4984</v>
      </c>
      <c r="E29" s="766">
        <v>2.9616072542739484</v>
      </c>
      <c r="F29" s="227"/>
      <c r="G29" s="246">
        <v>2593</v>
      </c>
      <c r="H29" s="771">
        <v>1.7475283223593319</v>
      </c>
      <c r="I29" s="227"/>
      <c r="J29" s="246">
        <v>929</v>
      </c>
      <c r="K29" s="771">
        <v>6.1739881703994151</v>
      </c>
      <c r="L29" s="227"/>
      <c r="M29" s="246">
        <v>1462</v>
      </c>
      <c r="N29" s="771">
        <v>30.088495575221241</v>
      </c>
      <c r="O29" s="576"/>
      <c r="P29" s="306"/>
      <c r="Q29" s="306"/>
      <c r="R29" s="306"/>
      <c r="S29" s="307"/>
      <c r="T29" s="437"/>
      <c r="U29" s="232"/>
      <c r="V29" s="306"/>
      <c r="W29" s="306"/>
      <c r="X29" s="306"/>
      <c r="Y29" s="307"/>
      <c r="Z29" s="437"/>
      <c r="AB29" s="306"/>
      <c r="AC29" s="306"/>
      <c r="AD29" s="306"/>
      <c r="AE29" s="307"/>
      <c r="AF29" s="437"/>
      <c r="AH29" s="306"/>
      <c r="AI29" s="306"/>
      <c r="AJ29" s="306"/>
      <c r="AK29" s="307"/>
      <c r="AL29" s="437"/>
    </row>
    <row r="30" spans="1:38" s="224" customFormat="1" ht="3.75" customHeight="1" x14ac:dyDescent="0.15">
      <c r="A30" s="221"/>
      <c r="B30" s="222"/>
      <c r="C30" s="223"/>
      <c r="D30" s="222"/>
      <c r="E30" s="222"/>
      <c r="F30" s="223"/>
      <c r="G30" s="222"/>
      <c r="H30" s="222"/>
      <c r="I30" s="223"/>
      <c r="J30" s="222"/>
      <c r="K30" s="222"/>
      <c r="L30" s="223"/>
      <c r="M30" s="222"/>
      <c r="N30" s="222"/>
      <c r="O30" s="576"/>
      <c r="P30" s="310"/>
      <c r="Q30" s="310"/>
      <c r="R30" s="306"/>
      <c r="S30" s="307"/>
      <c r="T30" s="437"/>
      <c r="U30" s="232"/>
      <c r="V30" s="310"/>
      <c r="W30" s="310"/>
      <c r="X30" s="306"/>
      <c r="Y30" s="307"/>
      <c r="Z30" s="437"/>
      <c r="AB30" s="310"/>
      <c r="AC30" s="310"/>
      <c r="AD30" s="306"/>
      <c r="AE30" s="307"/>
      <c r="AF30" s="437"/>
      <c r="AH30" s="310"/>
      <c r="AI30" s="310"/>
      <c r="AJ30" s="306"/>
      <c r="AK30" s="307"/>
      <c r="AL30" s="437"/>
    </row>
    <row r="31" spans="1:38" s="252" customFormat="1" ht="18" customHeight="1" x14ac:dyDescent="0.15">
      <c r="B31" s="253" t="s">
        <v>3</v>
      </c>
      <c r="C31" s="212"/>
      <c r="D31" s="254">
        <v>1998205</v>
      </c>
      <c r="E31" s="767">
        <v>4.2089253765422194</v>
      </c>
      <c r="F31" s="212"/>
      <c r="G31" s="254">
        <v>517633</v>
      </c>
      <c r="H31" s="255">
        <v>1.362320808729035</v>
      </c>
      <c r="I31" s="212"/>
      <c r="J31" s="254">
        <v>436382</v>
      </c>
      <c r="K31" s="255">
        <v>6.5973273674746507</v>
      </c>
      <c r="L31" s="212"/>
      <c r="M31" s="254">
        <v>1044190</v>
      </c>
      <c r="N31" s="255">
        <v>36.453000419272868</v>
      </c>
      <c r="O31" s="576"/>
      <c r="P31" s="306"/>
      <c r="Q31" s="306"/>
      <c r="R31" s="310"/>
      <c r="S31" s="310"/>
      <c r="T31" s="439"/>
      <c r="U31" s="440"/>
      <c r="V31" s="306"/>
      <c r="W31" s="306"/>
      <c r="X31" s="310"/>
      <c r="Y31" s="310"/>
      <c r="Z31" s="439"/>
      <c r="AB31" s="306"/>
      <c r="AC31" s="306"/>
      <c r="AD31" s="310"/>
      <c r="AE31" s="310"/>
      <c r="AF31" s="439"/>
      <c r="AH31" s="306"/>
      <c r="AI31" s="306"/>
      <c r="AJ31" s="310"/>
      <c r="AK31" s="310"/>
      <c r="AL31" s="439"/>
    </row>
    <row r="32" spans="1:38" s="257" customFormat="1" ht="5.25" customHeight="1" x14ac:dyDescent="0.2">
      <c r="B32" s="258" t="s">
        <v>42</v>
      </c>
      <c r="C32" s="259"/>
      <c r="F32" s="259"/>
    </row>
    <row r="33" spans="2:14" s="252" customFormat="1" ht="5.25" customHeight="1" x14ac:dyDescent="0.2">
      <c r="B33" s="258" t="s">
        <v>50</v>
      </c>
      <c r="C33" s="261"/>
      <c r="F33" s="261"/>
    </row>
    <row r="34" spans="2:14" s="252" customFormat="1" ht="13.5" customHeight="1" x14ac:dyDescent="0.2">
      <c r="B34" s="1083" t="s">
        <v>492</v>
      </c>
      <c r="C34" s="1097"/>
      <c r="D34" s="1097"/>
      <c r="E34" s="1097"/>
      <c r="F34" s="1097"/>
      <c r="G34" s="1097"/>
      <c r="H34" s="1097"/>
      <c r="I34" s="1097"/>
      <c r="J34" s="1097"/>
      <c r="K34" s="1097"/>
      <c r="L34" s="1097"/>
      <c r="M34" s="1097"/>
      <c r="N34" s="1097"/>
    </row>
    <row r="35" spans="2:14" ht="29.25" customHeight="1" x14ac:dyDescent="0.2">
      <c r="B35" s="1090"/>
      <c r="C35" s="1090"/>
      <c r="D35" s="1090"/>
      <c r="E35" s="737"/>
      <c r="F35" s="263"/>
      <c r="G35" s="263"/>
      <c r="H35" s="263"/>
    </row>
    <row r="36" spans="2:14" ht="4.5" customHeight="1" x14ac:dyDescent="0.2">
      <c r="B36" s="1091"/>
      <c r="C36" s="1091"/>
      <c r="D36" s="1091"/>
      <c r="E36" s="738"/>
      <c r="F36" s="263"/>
      <c r="G36" s="263"/>
      <c r="H36" s="263"/>
    </row>
  </sheetData>
  <mergeCells count="23">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 ref="B35:D35"/>
    <mergeCell ref="B36:D36"/>
    <mergeCell ref="E9:E10"/>
    <mergeCell ref="B34:N34"/>
    <mergeCell ref="K9:K10"/>
    <mergeCell ref="M9:M10"/>
    <mergeCell ref="N9:N10"/>
  </mergeCells>
  <printOptions horizontalCentered="1"/>
  <pageMargins left="0" right="0" top="0.43307086614173229" bottom="0.43307086614173229" header="0" footer="0"/>
  <pageSetup paperSize="9" scale="95" orientation="landscape"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5">
    <tabColor theme="0"/>
  </sheetPr>
  <dimension ref="A1:AX38"/>
  <sheetViews>
    <sheetView showGridLines="0" topLeftCell="A4" zoomScaleNormal="100" workbookViewId="0">
      <selection activeCell="M11" sqref="M11:M28"/>
    </sheetView>
  </sheetViews>
  <sheetFormatPr baseColWidth="10" defaultColWidth="11.42578125" defaultRowHeight="15" x14ac:dyDescent="0.2"/>
  <cols>
    <col min="1" max="1" width="1.140625" style="262" customWidth="1"/>
    <col min="2" max="2" width="28.7109375" style="262" customWidth="1"/>
    <col min="3" max="3" width="0.5703125" style="262" customWidth="1"/>
    <col min="4" max="4" width="11.85546875" style="262" customWidth="1"/>
    <col min="5" max="5" width="7.7109375" style="262" customWidth="1"/>
    <col min="6" max="6" width="0.42578125" style="262" customWidth="1"/>
    <col min="7" max="7" width="12.42578125" style="262" customWidth="1"/>
    <col min="8" max="8" width="6.28515625" style="262" customWidth="1"/>
    <col min="9" max="9" width="0.42578125" style="262" customWidth="1"/>
    <col min="10" max="10" width="10.85546875" style="262" customWidth="1"/>
    <col min="11" max="11" width="6.28515625" style="262" customWidth="1"/>
    <col min="12" max="12" width="0.42578125" style="262" customWidth="1"/>
    <col min="13" max="13" width="11.85546875" style="262" customWidth="1"/>
    <col min="14" max="14" width="6.28515625" style="262" customWidth="1"/>
    <col min="15" max="15" width="0.7109375" style="260" customWidth="1"/>
    <col min="16" max="16" width="10.140625" style="262" bestFit="1" customWidth="1"/>
    <col min="17" max="17" width="8.5703125" style="262" customWidth="1"/>
    <col min="18" max="18" width="0.42578125" style="262" customWidth="1"/>
    <col min="19" max="19" width="8.42578125" style="262" bestFit="1" customWidth="1"/>
    <col min="20" max="20" width="7.85546875" style="262" bestFit="1" customWidth="1"/>
    <col min="21" max="21" width="0.42578125" style="262" customWidth="1"/>
    <col min="22" max="22" width="8.42578125" style="262" bestFit="1" customWidth="1"/>
    <col min="23" max="23" width="7.7109375" style="262" bestFit="1" customWidth="1"/>
    <col min="24" max="24" width="0.42578125" style="262" customWidth="1"/>
    <col min="25" max="25" width="8.42578125" style="262" bestFit="1" customWidth="1"/>
    <col min="26" max="26" width="7.7109375" style="262" bestFit="1" customWidth="1"/>
    <col min="27" max="27" width="11.42578125" style="262"/>
    <col min="28" max="30" width="2.42578125" style="262" bestFit="1" customWidth="1"/>
    <col min="31" max="31" width="13" style="262" bestFit="1" customWidth="1"/>
    <col min="32" max="32" width="3.42578125" style="262" bestFit="1" customWidth="1"/>
    <col min="33" max="33" width="3.85546875" style="262" customWidth="1"/>
    <col min="34" max="36" width="2.42578125" style="262" bestFit="1" customWidth="1"/>
    <col min="37" max="37" width="8.42578125" style="262" bestFit="1" customWidth="1"/>
    <col min="38" max="38" width="3.42578125" style="262" bestFit="1" customWidth="1"/>
    <col min="39" max="39" width="3.5703125" style="262" customWidth="1"/>
    <col min="40" max="42" width="2.42578125" style="262" bestFit="1" customWidth="1"/>
    <col min="43" max="43" width="8.42578125" style="262" bestFit="1" customWidth="1"/>
    <col min="44" max="44" width="4.140625" style="262" bestFit="1" customWidth="1"/>
    <col min="45" max="45" width="3.28515625" style="262" customWidth="1"/>
    <col min="46" max="46" width="4.28515625" style="262" bestFit="1" customWidth="1"/>
    <col min="47" max="47" width="2.42578125" style="262" bestFit="1" customWidth="1"/>
    <col min="48" max="48" width="4.28515625" style="262" bestFit="1" customWidth="1"/>
    <col min="49" max="49" width="8.42578125" style="262" bestFit="1" customWidth="1"/>
    <col min="50" max="50" width="4.28515625" style="262" bestFit="1" customWidth="1"/>
    <col min="51" max="16384" width="11.42578125" style="262"/>
  </cols>
  <sheetData>
    <row r="1" spans="1:50" s="202" customFormat="1" ht="15" customHeight="1" x14ac:dyDescent="0.2">
      <c r="B1" s="203"/>
      <c r="C1" s="204"/>
      <c r="F1" s="204"/>
      <c r="I1" s="204"/>
      <c r="O1" s="205"/>
      <c r="R1" s="204"/>
      <c r="S1" s="714" t="s">
        <v>143</v>
      </c>
      <c r="T1" s="714"/>
      <c r="U1" s="714"/>
      <c r="V1" s="714" t="s">
        <v>19</v>
      </c>
      <c r="W1" s="714"/>
      <c r="X1" s="714"/>
      <c r="Y1" s="714" t="s">
        <v>18</v>
      </c>
    </row>
    <row r="2" spans="1:50" s="206" customFormat="1" ht="52.5" customHeight="1" x14ac:dyDescent="0.2">
      <c r="B2" s="1059"/>
      <c r="C2" s="1059"/>
      <c r="D2" s="1059"/>
      <c r="E2" s="1059"/>
      <c r="F2" s="1059"/>
      <c r="G2" s="1059"/>
      <c r="H2" s="1059"/>
      <c r="I2" s="1059"/>
      <c r="O2" s="208"/>
    </row>
    <row r="3" spans="1:50" s="209" customFormat="1" ht="4.5" customHeight="1" x14ac:dyDescent="0.2">
      <c r="B3" s="1060"/>
      <c r="C3" s="1060"/>
      <c r="D3" s="1060"/>
      <c r="E3" s="1060"/>
      <c r="F3" s="1060"/>
      <c r="G3" s="1060"/>
      <c r="H3" s="1060"/>
      <c r="I3" s="1060"/>
      <c r="O3" s="208"/>
    </row>
    <row r="4" spans="1:50" s="209" customFormat="1" ht="17.25" customHeight="1" x14ac:dyDescent="0.2">
      <c r="A4" s="1060" t="s">
        <v>201</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row>
    <row r="5" spans="1:50" s="209" customFormat="1" ht="17.25" customHeight="1" x14ac:dyDescent="0.2">
      <c r="B5" s="1061" t="str">
        <f>porsaad!B6</f>
        <v>Situación a 28 de febrero de 2023</v>
      </c>
      <c r="C5" s="1061"/>
      <c r="D5" s="1061"/>
      <c r="E5" s="1061"/>
      <c r="F5" s="1061"/>
      <c r="G5" s="1061"/>
      <c r="H5" s="1061"/>
      <c r="I5" s="1061"/>
      <c r="J5" s="1061"/>
      <c r="K5" s="1061"/>
      <c r="L5" s="1061"/>
      <c r="M5" s="1061"/>
      <c r="N5" s="1061"/>
      <c r="O5" s="1061"/>
      <c r="P5" s="1061"/>
      <c r="Q5" s="1061"/>
      <c r="R5" s="1061"/>
      <c r="S5" s="1061"/>
      <c r="T5" s="1061"/>
      <c r="U5" s="1061"/>
      <c r="V5" s="1061"/>
      <c r="W5" s="1061"/>
      <c r="X5" s="1061"/>
      <c r="Y5" s="1061"/>
      <c r="Z5" s="1061"/>
    </row>
    <row r="6" spans="1:50" s="209" customFormat="1" ht="6" customHeight="1" x14ac:dyDescent="0.2">
      <c r="O6" s="208"/>
    </row>
    <row r="7" spans="1:50" s="214" customFormat="1" ht="12.75" customHeight="1" x14ac:dyDescent="0.2">
      <c r="A7" s="210"/>
      <c r="B7" s="1062" t="s">
        <v>15</v>
      </c>
      <c r="C7" s="212"/>
      <c r="D7" s="1071" t="s">
        <v>115</v>
      </c>
      <c r="E7" s="1069"/>
      <c r="F7" s="569"/>
      <c r="G7" s="1069"/>
      <c r="H7" s="1069"/>
      <c r="I7" s="569"/>
      <c r="J7" s="1069"/>
      <c r="K7" s="1069"/>
      <c r="L7" s="569"/>
      <c r="M7" s="1069"/>
      <c r="N7" s="1070"/>
      <c r="O7" s="212"/>
      <c r="P7" s="1071" t="s">
        <v>16</v>
      </c>
      <c r="Q7" s="1069"/>
      <c r="R7" s="569"/>
      <c r="S7" s="1069"/>
      <c r="T7" s="1069"/>
      <c r="U7" s="569"/>
      <c r="V7" s="1069"/>
      <c r="W7" s="1069"/>
      <c r="X7" s="569"/>
      <c r="Y7" s="1069"/>
      <c r="Z7" s="1070"/>
      <c r="AA7" s="431"/>
      <c r="AB7" s="431"/>
      <c r="AC7" s="432"/>
      <c r="AD7" s="432"/>
      <c r="AE7" s="432"/>
      <c r="AF7" s="432"/>
      <c r="AG7" s="432"/>
      <c r="AH7" s="432"/>
      <c r="AI7" s="433"/>
    </row>
    <row r="8" spans="1:50" s="214" customFormat="1" ht="33.75" customHeight="1" x14ac:dyDescent="0.2">
      <c r="A8" s="210"/>
      <c r="B8" s="1063"/>
      <c r="C8" s="212"/>
      <c r="D8" s="1100"/>
      <c r="E8" s="1101"/>
      <c r="F8" s="212"/>
      <c r="G8" s="1071" t="s">
        <v>177</v>
      </c>
      <c r="H8" s="1070"/>
      <c r="I8" s="212"/>
      <c r="J8" s="1071" t="s">
        <v>183</v>
      </c>
      <c r="K8" s="1070"/>
      <c r="L8" s="212"/>
      <c r="M8" s="1071" t="s">
        <v>178</v>
      </c>
      <c r="N8" s="1070"/>
      <c r="O8" s="212"/>
      <c r="P8" s="1100"/>
      <c r="Q8" s="1102"/>
      <c r="R8" s="502"/>
      <c r="S8" s="1071" t="s">
        <v>180</v>
      </c>
      <c r="T8" s="1070"/>
      <c r="U8" s="212"/>
      <c r="V8" s="1071" t="s">
        <v>181</v>
      </c>
      <c r="W8" s="1070"/>
      <c r="X8" s="212"/>
      <c r="Y8" s="1071" t="s">
        <v>182</v>
      </c>
      <c r="Z8" s="1070"/>
      <c r="AA8" s="431"/>
      <c r="AB8" s="431"/>
      <c r="AC8" s="432"/>
      <c r="AD8" s="432"/>
      <c r="AE8" s="432"/>
      <c r="AF8" s="432"/>
      <c r="AG8" s="432"/>
      <c r="AH8" s="432"/>
      <c r="AI8" s="433"/>
    </row>
    <row r="9" spans="1:50" s="220" customFormat="1" ht="36.75" customHeight="1" x14ac:dyDescent="0.2">
      <c r="A9" s="215"/>
      <c r="B9" s="1064"/>
      <c r="C9" s="217"/>
      <c r="D9" s="218" t="s">
        <v>12</v>
      </c>
      <c r="E9" s="219" t="s">
        <v>13</v>
      </c>
      <c r="F9" s="217"/>
      <c r="G9" s="218" t="s">
        <v>12</v>
      </c>
      <c r="H9" s="272" t="s">
        <v>13</v>
      </c>
      <c r="I9" s="217"/>
      <c r="J9" s="218" t="s">
        <v>12</v>
      </c>
      <c r="K9" s="272" t="s">
        <v>13</v>
      </c>
      <c r="L9" s="217"/>
      <c r="M9" s="218" t="s">
        <v>12</v>
      </c>
      <c r="N9" s="272" t="s">
        <v>13</v>
      </c>
      <c r="O9" s="217"/>
      <c r="P9" s="218" t="s">
        <v>12</v>
      </c>
      <c r="Q9" s="219" t="s">
        <v>119</v>
      </c>
      <c r="R9" s="217"/>
      <c r="S9" s="218" t="s">
        <v>12</v>
      </c>
      <c r="T9" s="272" t="s">
        <v>119</v>
      </c>
      <c r="U9" s="217"/>
      <c r="V9" s="218" t="s">
        <v>12</v>
      </c>
      <c r="W9" s="272" t="s">
        <v>119</v>
      </c>
      <c r="X9" s="217"/>
      <c r="Y9" s="218" t="s">
        <v>12</v>
      </c>
      <c r="Z9" s="272" t="s">
        <v>119</v>
      </c>
      <c r="AA9" s="434"/>
      <c r="AB9" s="435"/>
      <c r="AC9" s="310"/>
      <c r="AD9" s="310"/>
      <c r="AE9" s="310"/>
      <c r="AF9" s="310"/>
      <c r="AG9" s="436"/>
      <c r="AH9" s="436"/>
      <c r="AI9" s="436"/>
    </row>
    <row r="10" spans="1:50" s="224" customFormat="1" ht="4.5" customHeight="1" x14ac:dyDescent="0.2">
      <c r="A10" s="221"/>
      <c r="B10" s="222"/>
      <c r="C10" s="223"/>
      <c r="D10" s="222"/>
      <c r="E10" s="222"/>
      <c r="F10" s="223"/>
      <c r="G10" s="222"/>
      <c r="H10" s="222"/>
      <c r="I10" s="223"/>
      <c r="J10" s="222"/>
      <c r="K10" s="222"/>
      <c r="L10" s="223"/>
      <c r="M10" s="222"/>
      <c r="N10" s="222"/>
      <c r="O10" s="223"/>
      <c r="P10" s="222"/>
      <c r="Q10" s="222"/>
      <c r="R10" s="223"/>
      <c r="S10" s="222"/>
      <c r="T10" s="222"/>
      <c r="U10" s="223"/>
      <c r="V10" s="222"/>
      <c r="W10" s="222"/>
      <c r="X10" s="223"/>
      <c r="Y10" s="222"/>
      <c r="Z10" s="222"/>
      <c r="AA10" s="431"/>
      <c r="AB10" s="435"/>
      <c r="AC10" s="310"/>
      <c r="AD10" s="310"/>
      <c r="AE10" s="310"/>
      <c r="AF10" s="310"/>
      <c r="AG10" s="232"/>
      <c r="AH10" s="232"/>
      <c r="AI10" s="232"/>
    </row>
    <row r="11" spans="1:50" s="233" customFormat="1" ht="18" customHeight="1" x14ac:dyDescent="0.15">
      <c r="A11" s="225"/>
      <c r="B11" s="226" t="s">
        <v>11</v>
      </c>
      <c r="C11" s="227"/>
      <c r="D11" s="405">
        <v>8384408</v>
      </c>
      <c r="E11" s="186">
        <f t="shared" ref="E11:E28" si="0">D11*100/$D$30</f>
        <v>17.944934163017855</v>
      </c>
      <c r="F11" s="227"/>
      <c r="G11" s="228">
        <v>6973463</v>
      </c>
      <c r="H11" s="570">
        <f>G11*100/$G$30</f>
        <v>18.441080349722064</v>
      </c>
      <c r="I11" s="227"/>
      <c r="J11" s="228">
        <v>999769</v>
      </c>
      <c r="K11" s="570">
        <f>J11*100/$J$30</f>
        <v>16.561910466829101</v>
      </c>
      <c r="L11" s="227"/>
      <c r="M11" s="228">
        <v>411176</v>
      </c>
      <c r="N11" s="570">
        <f t="shared" ref="N11:N28" si="1">M11*100/$M$30</f>
        <v>14.318732272482714</v>
      </c>
      <c r="O11" s="227"/>
      <c r="P11" s="230" t="e">
        <f>S11+V11+Y11</f>
        <v>#REF!</v>
      </c>
      <c r="Q11" s="231" t="e">
        <f>P11*100/D11</f>
        <v>#REF!</v>
      </c>
      <c r="R11" s="227"/>
      <c r="S11" s="228" t="e">
        <f>GETPIVOTDATA("Cuenta número de expedientes",#REF!,"CCAA",$B11,"TramoEdad",S$1)</f>
        <v>#REF!</v>
      </c>
      <c r="T11" s="229" t="e">
        <f>S11*100/G11</f>
        <v>#REF!</v>
      </c>
      <c r="U11" s="227"/>
      <c r="V11" s="228" t="e">
        <f>GETPIVOTDATA("Cuenta número de expedientes",#REF!,"CCAA",$B11,"TramoEdad",V$1)</f>
        <v>#REF!</v>
      </c>
      <c r="W11" s="229" t="e">
        <f>V11*100/J11</f>
        <v>#REF!</v>
      </c>
      <c r="X11" s="227"/>
      <c r="Y11" s="228" t="e">
        <f>GETPIVOTDATA("Cuenta número de expedientes",#REF!,"CCAA",$B11,"TramoEdad",Y$1)</f>
        <v>#REF!</v>
      </c>
      <c r="Z11" s="229" t="e">
        <f>Y11*100/M11</f>
        <v>#REF!</v>
      </c>
      <c r="AA11" s="576"/>
      <c r="AB11" s="306"/>
      <c r="AC11" s="306"/>
      <c r="AD11" s="306"/>
      <c r="AE11" s="307"/>
      <c r="AF11" s="437"/>
      <c r="AG11" s="232"/>
      <c r="AH11" s="306"/>
      <c r="AI11" s="306"/>
      <c r="AJ11" s="306"/>
      <c r="AK11" s="307"/>
      <c r="AL11" s="437"/>
      <c r="AN11" s="306"/>
      <c r="AO11" s="306"/>
      <c r="AP11" s="306"/>
      <c r="AQ11" s="307"/>
      <c r="AR11" s="437"/>
      <c r="AT11" s="306"/>
      <c r="AU11" s="306"/>
      <c r="AV11" s="306"/>
      <c r="AW11" s="307"/>
      <c r="AX11" s="437"/>
    </row>
    <row r="12" spans="1:50" s="233" customFormat="1" ht="18" customHeight="1" x14ac:dyDescent="0.15">
      <c r="A12" s="225"/>
      <c r="B12" s="234" t="s">
        <v>10</v>
      </c>
      <c r="C12" s="227"/>
      <c r="D12" s="406">
        <v>1308728</v>
      </c>
      <c r="E12" s="187">
        <f t="shared" si="0"/>
        <v>2.801037091384154</v>
      </c>
      <c r="F12" s="227"/>
      <c r="G12" s="235">
        <v>1025808</v>
      </c>
      <c r="H12" s="571">
        <f t="shared" ref="H12:H28" si="2">G12*100/$G$30</f>
        <v>2.7127135759360437</v>
      </c>
      <c r="I12" s="227"/>
      <c r="J12" s="235">
        <v>180311</v>
      </c>
      <c r="K12" s="571">
        <f t="shared" ref="K12:K28" si="3">J12*100/$J$30</f>
        <v>2.9869846316343294</v>
      </c>
      <c r="L12" s="227"/>
      <c r="M12" s="235">
        <v>102609</v>
      </c>
      <c r="N12" s="571">
        <f t="shared" si="1"/>
        <v>3.5732406554545468</v>
      </c>
      <c r="O12" s="227"/>
      <c r="P12" s="237" t="e">
        <f t="shared" ref="P12:P28" si="4">S12+V12+Y12</f>
        <v>#REF!</v>
      </c>
      <c r="Q12" s="238" t="e">
        <f t="shared" ref="Q12:Q28" si="5">P12*100/D12</f>
        <v>#REF!</v>
      </c>
      <c r="R12" s="227"/>
      <c r="S12" s="235" t="e">
        <f>GETPIVOTDATA("Cuenta número de expedientes",#REF!,"CCAA",$B12,"TramoEdad",S$1)</f>
        <v>#REF!</v>
      </c>
      <c r="T12" s="236" t="e">
        <f t="shared" ref="T12:T28" si="6">S12*100/G12</f>
        <v>#REF!</v>
      </c>
      <c r="U12" s="227"/>
      <c r="V12" s="235" t="e">
        <f>GETPIVOTDATA("Cuenta número de expedientes",#REF!,"CCAA",$B12,"TramoEdad",V$1)</f>
        <v>#REF!</v>
      </c>
      <c r="W12" s="236" t="e">
        <f t="shared" ref="W12:W28" si="7">V12*100/J12</f>
        <v>#REF!</v>
      </c>
      <c r="X12" s="227"/>
      <c r="Y12" s="235" t="e">
        <f>GETPIVOTDATA("Cuenta número de expedientes",#REF!,"CCAA",$B12,"TramoEdad",Y$1)</f>
        <v>#REF!</v>
      </c>
      <c r="Z12" s="236" t="e">
        <f t="shared" ref="Z12:Z28" si="8">Y12*100/M12</f>
        <v>#REF!</v>
      </c>
      <c r="AA12" s="576"/>
      <c r="AB12" s="306"/>
      <c r="AC12" s="306"/>
      <c r="AD12" s="306"/>
      <c r="AE12" s="307"/>
      <c r="AF12" s="437"/>
      <c r="AG12" s="232"/>
      <c r="AH12" s="306"/>
      <c r="AI12" s="306"/>
      <c r="AJ12" s="306"/>
      <c r="AK12" s="307"/>
      <c r="AL12" s="437"/>
      <c r="AN12" s="306"/>
      <c r="AO12" s="306"/>
      <c r="AP12" s="306"/>
      <c r="AQ12" s="307"/>
      <c r="AR12" s="437"/>
      <c r="AT12" s="306"/>
      <c r="AU12" s="306"/>
      <c r="AV12" s="306"/>
      <c r="AW12" s="307"/>
      <c r="AX12" s="437"/>
    </row>
    <row r="13" spans="1:50" s="233" customFormat="1" ht="18" customHeight="1" x14ac:dyDescent="0.15">
      <c r="A13" s="225"/>
      <c r="B13" s="234" t="s">
        <v>40</v>
      </c>
      <c r="C13" s="227"/>
      <c r="D13" s="406">
        <v>1028244</v>
      </c>
      <c r="E13" s="187">
        <f t="shared" si="0"/>
        <v>2.2007243544825266</v>
      </c>
      <c r="F13" s="227"/>
      <c r="G13" s="235">
        <v>768630</v>
      </c>
      <c r="H13" s="571">
        <f t="shared" si="2"/>
        <v>2.0326153002040548</v>
      </c>
      <c r="I13" s="227"/>
      <c r="J13" s="235">
        <v>168505</v>
      </c>
      <c r="K13" s="571">
        <f t="shared" si="3"/>
        <v>2.7914095388165041</v>
      </c>
      <c r="L13" s="227"/>
      <c r="M13" s="235">
        <v>91109</v>
      </c>
      <c r="N13" s="571">
        <f t="shared" si="1"/>
        <v>3.1727663545869107</v>
      </c>
      <c r="O13" s="227"/>
      <c r="P13" s="237" t="e">
        <f t="shared" si="4"/>
        <v>#REF!</v>
      </c>
      <c r="Q13" s="238" t="e">
        <f t="shared" si="5"/>
        <v>#REF!</v>
      </c>
      <c r="R13" s="227"/>
      <c r="S13" s="235" t="e">
        <f>GETPIVOTDATA("Cuenta número de expedientes",#REF!,"CCAA",$B13,"TramoEdad",S$1)</f>
        <v>#REF!</v>
      </c>
      <c r="T13" s="236" t="e">
        <f t="shared" si="6"/>
        <v>#REF!</v>
      </c>
      <c r="U13" s="227"/>
      <c r="V13" s="235" t="e">
        <f>GETPIVOTDATA("Cuenta número de expedientes",#REF!,"CCAA",$B13,"TramoEdad",V$1)</f>
        <v>#REF!</v>
      </c>
      <c r="W13" s="236" t="e">
        <f t="shared" si="7"/>
        <v>#REF!</v>
      </c>
      <c r="X13" s="227"/>
      <c r="Y13" s="235" t="e">
        <f>GETPIVOTDATA("Cuenta número de expedientes",#REF!,"CCAA",$B13,"TramoEdad",Y$1)</f>
        <v>#REF!</v>
      </c>
      <c r="Z13" s="236" t="e">
        <f t="shared" si="8"/>
        <v>#REF!</v>
      </c>
      <c r="AA13" s="576"/>
      <c r="AB13" s="306"/>
      <c r="AC13" s="306"/>
      <c r="AD13" s="306"/>
      <c r="AE13" s="307"/>
      <c r="AF13" s="438"/>
      <c r="AG13" s="232"/>
      <c r="AH13" s="306"/>
      <c r="AI13" s="306"/>
      <c r="AJ13" s="306"/>
      <c r="AK13" s="307"/>
      <c r="AL13" s="437"/>
      <c r="AN13" s="306"/>
      <c r="AO13" s="306"/>
      <c r="AP13" s="306"/>
      <c r="AQ13" s="307"/>
      <c r="AR13" s="437"/>
      <c r="AT13" s="306"/>
      <c r="AU13" s="306"/>
      <c r="AV13" s="306"/>
      <c r="AW13" s="307"/>
      <c r="AX13" s="437"/>
    </row>
    <row r="14" spans="1:50" s="233" customFormat="1" ht="18" customHeight="1" x14ac:dyDescent="0.15">
      <c r="A14" s="225"/>
      <c r="B14" s="234" t="s">
        <v>41</v>
      </c>
      <c r="C14" s="227"/>
      <c r="D14" s="406">
        <v>1128908</v>
      </c>
      <c r="E14" s="187">
        <f t="shared" si="0"/>
        <v>2.4161729410238815</v>
      </c>
      <c r="F14" s="227"/>
      <c r="G14" s="235">
        <v>954069</v>
      </c>
      <c r="H14" s="571">
        <f t="shared" si="2"/>
        <v>2.5230022856906213</v>
      </c>
      <c r="I14" s="227"/>
      <c r="J14" s="235">
        <v>125636</v>
      </c>
      <c r="K14" s="571">
        <f t="shared" si="3"/>
        <v>2.0812529528426476</v>
      </c>
      <c r="L14" s="227"/>
      <c r="M14" s="235">
        <v>49203</v>
      </c>
      <c r="N14" s="571">
        <f t="shared" si="1"/>
        <v>1.7134380022252442</v>
      </c>
      <c r="O14" s="227"/>
      <c r="P14" s="237" t="e">
        <f t="shared" si="4"/>
        <v>#REF!</v>
      </c>
      <c r="Q14" s="238" t="e">
        <f t="shared" si="5"/>
        <v>#REF!</v>
      </c>
      <c r="R14" s="227"/>
      <c r="S14" s="235" t="e">
        <f>GETPIVOTDATA("Cuenta número de expedientes",#REF!,"CCAA",$B14,"TramoEdad",S$1)</f>
        <v>#REF!</v>
      </c>
      <c r="T14" s="236" t="e">
        <f t="shared" si="6"/>
        <v>#REF!</v>
      </c>
      <c r="U14" s="227"/>
      <c r="V14" s="235" t="e">
        <f>GETPIVOTDATA("Cuenta número de expedientes",#REF!,"CCAA",$B14,"TramoEdad",V$1)</f>
        <v>#REF!</v>
      </c>
      <c r="W14" s="236" t="e">
        <f t="shared" si="7"/>
        <v>#REF!</v>
      </c>
      <c r="X14" s="227"/>
      <c r="Y14" s="235" t="e">
        <f>GETPIVOTDATA("Cuenta número de expedientes",#REF!,"CCAA",$B14,"TramoEdad",Y$1)</f>
        <v>#REF!</v>
      </c>
      <c r="Z14" s="236" t="e">
        <f t="shared" si="8"/>
        <v>#REF!</v>
      </c>
      <c r="AA14" s="576"/>
      <c r="AB14" s="306"/>
      <c r="AC14" s="306"/>
      <c r="AD14" s="306"/>
      <c r="AE14" s="307"/>
      <c r="AF14" s="437"/>
      <c r="AG14" s="232"/>
      <c r="AH14" s="306"/>
      <c r="AI14" s="306"/>
      <c r="AJ14" s="306"/>
      <c r="AK14" s="307"/>
      <c r="AL14" s="437"/>
      <c r="AN14" s="306"/>
      <c r="AO14" s="306"/>
      <c r="AP14" s="306"/>
      <c r="AQ14" s="307"/>
      <c r="AR14" s="437"/>
      <c r="AT14" s="306"/>
      <c r="AU14" s="306"/>
      <c r="AV14" s="306"/>
      <c r="AW14" s="307"/>
      <c r="AX14" s="437"/>
    </row>
    <row r="15" spans="1:50" s="233" customFormat="1" ht="18" customHeight="1" x14ac:dyDescent="0.15">
      <c r="A15" s="225"/>
      <c r="B15" s="234" t="s">
        <v>9</v>
      </c>
      <c r="C15" s="227"/>
      <c r="D15" s="406">
        <v>2127685</v>
      </c>
      <c r="E15" s="187">
        <f t="shared" si="0"/>
        <v>4.5538298284912475</v>
      </c>
      <c r="F15" s="227"/>
      <c r="G15" s="235">
        <v>1796155</v>
      </c>
      <c r="H15" s="571">
        <f t="shared" si="2"/>
        <v>4.7498694229187182</v>
      </c>
      <c r="I15" s="227"/>
      <c r="J15" s="235">
        <v>243113</v>
      </c>
      <c r="K15" s="571">
        <f t="shared" si="3"/>
        <v>4.0273460562612193</v>
      </c>
      <c r="L15" s="227"/>
      <c r="M15" s="235">
        <v>88417</v>
      </c>
      <c r="N15" s="571">
        <f t="shared" si="1"/>
        <v>3.0790205443316343</v>
      </c>
      <c r="O15" s="227"/>
      <c r="P15" s="237" t="e">
        <f t="shared" si="4"/>
        <v>#REF!</v>
      </c>
      <c r="Q15" s="238" t="e">
        <f t="shared" si="5"/>
        <v>#REF!</v>
      </c>
      <c r="R15" s="227"/>
      <c r="S15" s="235" t="e">
        <f>GETPIVOTDATA("Cuenta número de expedientes",#REF!,"CCAA",$B15,"TramoEdad",S$1)</f>
        <v>#REF!</v>
      </c>
      <c r="T15" s="236" t="e">
        <f t="shared" si="6"/>
        <v>#REF!</v>
      </c>
      <c r="U15" s="227"/>
      <c r="V15" s="235" t="e">
        <f>GETPIVOTDATA("Cuenta número de expedientes",#REF!,"CCAA",$B15,"TramoEdad",V$1)</f>
        <v>#REF!</v>
      </c>
      <c r="W15" s="236" t="e">
        <f t="shared" si="7"/>
        <v>#REF!</v>
      </c>
      <c r="X15" s="227"/>
      <c r="Y15" s="235" t="e">
        <f>GETPIVOTDATA("Cuenta número de expedientes",#REF!,"CCAA",$B15,"TramoEdad",Y$1)</f>
        <v>#REF!</v>
      </c>
      <c r="Z15" s="236" t="e">
        <f t="shared" si="8"/>
        <v>#REF!</v>
      </c>
      <c r="AA15" s="576"/>
      <c r="AB15" s="306"/>
      <c r="AC15" s="306"/>
      <c r="AD15" s="306"/>
      <c r="AE15" s="307"/>
      <c r="AF15" s="437"/>
      <c r="AG15" s="232"/>
      <c r="AH15" s="306"/>
      <c r="AI15" s="306"/>
      <c r="AJ15" s="306"/>
      <c r="AK15" s="307"/>
      <c r="AL15" s="437"/>
      <c r="AN15" s="306"/>
      <c r="AO15" s="306"/>
      <c r="AP15" s="306"/>
      <c r="AQ15" s="307"/>
      <c r="AR15" s="437"/>
      <c r="AT15" s="306"/>
      <c r="AU15" s="306"/>
      <c r="AV15" s="306"/>
      <c r="AW15" s="307"/>
      <c r="AX15" s="437"/>
    </row>
    <row r="16" spans="1:50" s="233" customFormat="1" ht="18" customHeight="1" x14ac:dyDescent="0.15">
      <c r="A16" s="225"/>
      <c r="B16" s="234" t="s">
        <v>8</v>
      </c>
      <c r="C16" s="227"/>
      <c r="D16" s="407">
        <v>580229</v>
      </c>
      <c r="E16" s="187">
        <f t="shared" si="0"/>
        <v>1.2418492998520214</v>
      </c>
      <c r="F16" s="227"/>
      <c r="G16" s="239">
        <v>455643</v>
      </c>
      <c r="H16" s="571">
        <f t="shared" si="2"/>
        <v>1.2049320651430158</v>
      </c>
      <c r="I16" s="227"/>
      <c r="J16" s="239">
        <v>82278</v>
      </c>
      <c r="K16" s="571">
        <f t="shared" si="3"/>
        <v>1.3629957214014083</v>
      </c>
      <c r="L16" s="227"/>
      <c r="M16" s="239">
        <v>42308</v>
      </c>
      <c r="N16" s="571">
        <f t="shared" si="1"/>
        <v>1.4733275409659092</v>
      </c>
      <c r="O16" s="227"/>
      <c r="P16" s="239" t="e">
        <f t="shared" si="4"/>
        <v>#REF!</v>
      </c>
      <c r="Q16" s="238" t="e">
        <f t="shared" si="5"/>
        <v>#REF!</v>
      </c>
      <c r="R16" s="227"/>
      <c r="S16" s="239" t="e">
        <f>GETPIVOTDATA("Cuenta número de expedientes",#REF!,"CCAA",$B16,"TramoEdad",S$1)</f>
        <v>#REF!</v>
      </c>
      <c r="T16" s="236" t="e">
        <f t="shared" si="6"/>
        <v>#REF!</v>
      </c>
      <c r="U16" s="227"/>
      <c r="V16" s="239" t="e">
        <f>GETPIVOTDATA("Cuenta número de expedientes",#REF!,"CCAA",$B16,"TramoEdad",V$1)</f>
        <v>#REF!</v>
      </c>
      <c r="W16" s="236" t="e">
        <f t="shared" si="7"/>
        <v>#REF!</v>
      </c>
      <c r="X16" s="227"/>
      <c r="Y16" s="239" t="e">
        <f>GETPIVOTDATA("Cuenta número de expedientes",#REF!,"CCAA",$B16,"TramoEdad",Y$1)</f>
        <v>#REF!</v>
      </c>
      <c r="Z16" s="236" t="e">
        <f t="shared" si="8"/>
        <v>#REF!</v>
      </c>
      <c r="AA16" s="576"/>
      <c r="AB16" s="306"/>
      <c r="AC16" s="306"/>
      <c r="AD16" s="306"/>
      <c r="AE16" s="307"/>
      <c r="AF16" s="437"/>
      <c r="AG16" s="232"/>
      <c r="AH16" s="306"/>
      <c r="AI16" s="306"/>
      <c r="AJ16" s="306"/>
      <c r="AK16" s="307"/>
      <c r="AL16" s="437"/>
      <c r="AN16" s="306"/>
      <c r="AO16" s="306"/>
      <c r="AP16" s="306"/>
      <c r="AQ16" s="307"/>
      <c r="AR16" s="437"/>
      <c r="AT16" s="306"/>
      <c r="AU16" s="306"/>
      <c r="AV16" s="306"/>
      <c r="AW16" s="307"/>
      <c r="AX16" s="437"/>
    </row>
    <row r="17" spans="1:50" s="233" customFormat="1" ht="18" customHeight="1" x14ac:dyDescent="0.15">
      <c r="A17" s="225"/>
      <c r="B17" s="234" t="s">
        <v>7</v>
      </c>
      <c r="C17" s="227"/>
      <c r="D17" s="406">
        <v>2409164</v>
      </c>
      <c r="E17" s="187">
        <f t="shared" si="0"/>
        <v>5.1562721384637706</v>
      </c>
      <c r="F17" s="227"/>
      <c r="G17" s="235">
        <v>1805325</v>
      </c>
      <c r="H17" s="571">
        <f t="shared" si="2"/>
        <v>4.7741191689641118</v>
      </c>
      <c r="I17" s="227"/>
      <c r="J17" s="235">
        <v>372394</v>
      </c>
      <c r="K17" s="571">
        <f t="shared" si="3"/>
        <v>6.1689811210233119</v>
      </c>
      <c r="L17" s="227"/>
      <c r="M17" s="235">
        <v>231445</v>
      </c>
      <c r="N17" s="571">
        <f t="shared" si="1"/>
        <v>8.0598064838530501</v>
      </c>
      <c r="O17" s="227"/>
      <c r="P17" s="237" t="e">
        <f t="shared" si="4"/>
        <v>#REF!</v>
      </c>
      <c r="Q17" s="238" t="e">
        <f>P17*100/D17</f>
        <v>#REF!</v>
      </c>
      <c r="R17" s="227"/>
      <c r="S17" s="235" t="e">
        <f>GETPIVOTDATA("Cuenta número de expedientes",#REF!,"CCAA",$B17,"TramoEdad",S$1)</f>
        <v>#REF!</v>
      </c>
      <c r="T17" s="236" t="e">
        <f>S17*100/G17</f>
        <v>#REF!</v>
      </c>
      <c r="U17" s="227"/>
      <c r="V17" s="235" t="e">
        <f>GETPIVOTDATA("Cuenta número de expedientes",#REF!,"CCAA",$B17,"TramoEdad",V$1)</f>
        <v>#REF!</v>
      </c>
      <c r="W17" s="236" t="e">
        <f>V17*100/J17</f>
        <v>#REF!</v>
      </c>
      <c r="X17" s="227"/>
      <c r="Y17" s="235" t="e">
        <f>GETPIVOTDATA("Cuenta número de expedientes",#REF!,"CCAA",$B17,"TramoEdad",Y$1)</f>
        <v>#REF!</v>
      </c>
      <c r="Z17" s="236" t="e">
        <f>Y17*100/M17</f>
        <v>#REF!</v>
      </c>
      <c r="AA17" s="576"/>
      <c r="AB17" s="306"/>
      <c r="AC17" s="306"/>
      <c r="AD17" s="306"/>
      <c r="AE17" s="307"/>
      <c r="AF17" s="437"/>
      <c r="AG17" s="232"/>
      <c r="AH17" s="306"/>
      <c r="AI17" s="306"/>
      <c r="AJ17" s="306"/>
      <c r="AK17" s="307"/>
      <c r="AL17" s="437"/>
      <c r="AN17" s="306"/>
      <c r="AO17" s="306"/>
      <c r="AP17" s="306"/>
      <c r="AQ17" s="307"/>
      <c r="AR17" s="437"/>
      <c r="AT17" s="306"/>
      <c r="AU17" s="306"/>
      <c r="AV17" s="306"/>
      <c r="AW17" s="307"/>
      <c r="AX17" s="437"/>
    </row>
    <row r="18" spans="1:50" s="233" customFormat="1" ht="18" customHeight="1" x14ac:dyDescent="0.15">
      <c r="A18" s="225"/>
      <c r="B18" s="234" t="s">
        <v>43</v>
      </c>
      <c r="C18" s="227"/>
      <c r="D18" s="406">
        <v>2026807</v>
      </c>
      <c r="E18" s="187">
        <f t="shared" si="0"/>
        <v>4.3379232232190672</v>
      </c>
      <c r="F18" s="227"/>
      <c r="G18" s="235">
        <v>1644219</v>
      </c>
      <c r="H18" s="571">
        <f t="shared" si="2"/>
        <v>4.3480799556174112</v>
      </c>
      <c r="I18" s="227"/>
      <c r="J18" s="235">
        <v>241609</v>
      </c>
      <c r="K18" s="571">
        <f t="shared" si="3"/>
        <v>4.0024311875844436</v>
      </c>
      <c r="L18" s="227"/>
      <c r="M18" s="235">
        <v>140979</v>
      </c>
      <c r="N18" s="571">
        <f t="shared" si="1"/>
        <v>4.9094318662624774</v>
      </c>
      <c r="O18" s="227"/>
      <c r="P18" s="237" t="e">
        <f t="shared" si="4"/>
        <v>#REF!</v>
      </c>
      <c r="Q18" s="238" t="e">
        <f t="shared" si="5"/>
        <v>#REF!</v>
      </c>
      <c r="R18" s="227"/>
      <c r="S18" s="235" t="e">
        <f>GETPIVOTDATA("Cuenta número de expedientes",#REF!,"CCAA",$B18,"TramoEdad",S$1)</f>
        <v>#REF!</v>
      </c>
      <c r="T18" s="236" t="e">
        <f t="shared" si="6"/>
        <v>#REF!</v>
      </c>
      <c r="U18" s="227"/>
      <c r="V18" s="235" t="e">
        <f>GETPIVOTDATA("Cuenta número de expedientes",#REF!,"CCAA",$B18,"TramoEdad",V$1)</f>
        <v>#REF!</v>
      </c>
      <c r="W18" s="236" t="e">
        <f t="shared" si="7"/>
        <v>#REF!</v>
      </c>
      <c r="X18" s="227"/>
      <c r="Y18" s="235" t="e">
        <f>GETPIVOTDATA("Cuenta número de expedientes",#REF!,"CCAA",$B18,"TramoEdad",Y$1)</f>
        <v>#REF!</v>
      </c>
      <c r="Z18" s="236" t="e">
        <f t="shared" si="8"/>
        <v>#REF!</v>
      </c>
      <c r="AA18" s="576"/>
      <c r="AB18" s="306"/>
      <c r="AC18" s="306"/>
      <c r="AD18" s="306"/>
      <c r="AE18" s="307"/>
      <c r="AF18" s="437"/>
      <c r="AG18" s="232"/>
      <c r="AH18" s="306"/>
      <c r="AI18" s="306"/>
      <c r="AJ18" s="306"/>
      <c r="AK18" s="307"/>
      <c r="AL18" s="437"/>
      <c r="AN18" s="306"/>
      <c r="AO18" s="306"/>
      <c r="AP18" s="306"/>
      <c r="AQ18" s="307"/>
      <c r="AR18" s="437"/>
      <c r="AT18" s="306"/>
      <c r="AU18" s="306"/>
      <c r="AV18" s="306"/>
      <c r="AW18" s="307"/>
      <c r="AX18" s="437"/>
    </row>
    <row r="19" spans="1:50" s="233" customFormat="1" ht="18" customHeight="1" x14ac:dyDescent="0.15">
      <c r="A19" s="225"/>
      <c r="B19" s="234" t="s">
        <v>44</v>
      </c>
      <c r="C19" s="227"/>
      <c r="D19" s="406">
        <v>7600065</v>
      </c>
      <c r="E19" s="187">
        <f t="shared" si="0"/>
        <v>16.266224885484615</v>
      </c>
      <c r="F19" s="227"/>
      <c r="G19" s="235">
        <v>6178644</v>
      </c>
      <c r="H19" s="571">
        <f t="shared" si="2"/>
        <v>16.339209149934277</v>
      </c>
      <c r="I19" s="227"/>
      <c r="J19" s="235">
        <v>960955</v>
      </c>
      <c r="K19" s="571">
        <f t="shared" si="3"/>
        <v>15.918927945007054</v>
      </c>
      <c r="L19" s="227"/>
      <c r="M19" s="235">
        <v>460466</v>
      </c>
      <c r="N19" s="571">
        <f t="shared" si="1"/>
        <v>16.035199949853652</v>
      </c>
      <c r="O19" s="227"/>
      <c r="P19" s="237" t="e">
        <f t="shared" si="4"/>
        <v>#REF!</v>
      </c>
      <c r="Q19" s="238" t="e">
        <f t="shared" si="5"/>
        <v>#REF!</v>
      </c>
      <c r="R19" s="227"/>
      <c r="S19" s="235" t="e">
        <f>GETPIVOTDATA("Cuenta número de expedientes",#REF!,"CCAA",$B19,"TramoEdad",S$1)</f>
        <v>#REF!</v>
      </c>
      <c r="T19" s="236" t="e">
        <f t="shared" si="6"/>
        <v>#REF!</v>
      </c>
      <c r="U19" s="227"/>
      <c r="V19" s="235" t="e">
        <f>GETPIVOTDATA("Cuenta número de expedientes",#REF!,"CCAA",$B19,"TramoEdad",V$1)</f>
        <v>#REF!</v>
      </c>
      <c r="W19" s="236" t="e">
        <f t="shared" si="7"/>
        <v>#REF!</v>
      </c>
      <c r="X19" s="227"/>
      <c r="Y19" s="235" t="e">
        <f>GETPIVOTDATA("Cuenta número de expedientes",#REF!,"CCAA",$B19,"TramoEdad",Y$1)</f>
        <v>#REF!</v>
      </c>
      <c r="Z19" s="236" t="e">
        <f t="shared" si="8"/>
        <v>#REF!</v>
      </c>
      <c r="AA19" s="576"/>
      <c r="AB19" s="306"/>
      <c r="AC19" s="306"/>
      <c r="AD19" s="306"/>
      <c r="AE19" s="307"/>
      <c r="AF19" s="437"/>
      <c r="AG19" s="232"/>
      <c r="AH19" s="306"/>
      <c r="AI19" s="306"/>
      <c r="AJ19" s="306"/>
      <c r="AK19" s="307"/>
      <c r="AL19" s="437"/>
      <c r="AN19" s="306"/>
      <c r="AO19" s="306"/>
      <c r="AP19" s="306"/>
      <c r="AQ19" s="307"/>
      <c r="AR19" s="437"/>
      <c r="AT19" s="306"/>
      <c r="AU19" s="306"/>
      <c r="AV19" s="306"/>
      <c r="AW19" s="307"/>
      <c r="AX19" s="437"/>
    </row>
    <row r="20" spans="1:50" s="233" customFormat="1" ht="18" customHeight="1" x14ac:dyDescent="0.15">
      <c r="A20" s="225"/>
      <c r="B20" s="234" t="s">
        <v>6</v>
      </c>
      <c r="C20" s="227"/>
      <c r="D20" s="406">
        <v>4963703</v>
      </c>
      <c r="E20" s="187">
        <f t="shared" si="0"/>
        <v>10.623686674094845</v>
      </c>
      <c r="F20" s="227"/>
      <c r="G20" s="235">
        <v>4017065</v>
      </c>
      <c r="H20" s="571">
        <f t="shared" si="2"/>
        <v>10.622988669339216</v>
      </c>
      <c r="I20" s="227"/>
      <c r="J20" s="235">
        <v>669229</v>
      </c>
      <c r="K20" s="571">
        <f t="shared" si="3"/>
        <v>11.086271708570251</v>
      </c>
      <c r="L20" s="227"/>
      <c r="M20" s="235">
        <v>277409</v>
      </c>
      <c r="N20" s="571">
        <f t="shared" si="1"/>
        <v>9.660450028642618</v>
      </c>
      <c r="O20" s="227"/>
      <c r="P20" s="237" t="e">
        <f t="shared" si="4"/>
        <v>#REF!</v>
      </c>
      <c r="Q20" s="238" t="e">
        <f t="shared" si="5"/>
        <v>#REF!</v>
      </c>
      <c r="R20" s="227"/>
      <c r="S20" s="235" t="e">
        <f>GETPIVOTDATA("Cuenta número de expedientes",#REF!,"CCAA",$B20,"TramoEdad",S$1)</f>
        <v>#REF!</v>
      </c>
      <c r="T20" s="236" t="e">
        <f t="shared" si="6"/>
        <v>#REF!</v>
      </c>
      <c r="U20" s="227"/>
      <c r="V20" s="235" t="e">
        <f>GETPIVOTDATA("Cuenta número de expedientes",#REF!,"CCAA",$B20,"TramoEdad",V$1)</f>
        <v>#REF!</v>
      </c>
      <c r="W20" s="236" t="e">
        <f t="shared" si="7"/>
        <v>#REF!</v>
      </c>
      <c r="X20" s="227"/>
      <c r="Y20" s="235" t="e">
        <f>GETPIVOTDATA("Cuenta número de expedientes",#REF!,"CCAA",$B20,"TramoEdad",Y$1)</f>
        <v>#REF!</v>
      </c>
      <c r="Z20" s="236" t="e">
        <f t="shared" si="8"/>
        <v>#REF!</v>
      </c>
      <c r="AA20" s="576"/>
      <c r="AB20" s="306"/>
      <c r="AC20" s="306"/>
      <c r="AD20" s="306"/>
      <c r="AE20" s="307"/>
      <c r="AF20" s="438"/>
      <c r="AG20" s="232"/>
      <c r="AH20" s="306"/>
      <c r="AI20" s="306"/>
      <c r="AJ20" s="306"/>
      <c r="AK20" s="307"/>
      <c r="AL20" s="437"/>
      <c r="AN20" s="306"/>
      <c r="AO20" s="306"/>
      <c r="AP20" s="306"/>
      <c r="AQ20" s="307"/>
      <c r="AR20" s="437"/>
      <c r="AT20" s="306"/>
      <c r="AU20" s="306"/>
      <c r="AV20" s="306"/>
      <c r="AW20" s="307"/>
      <c r="AX20" s="437"/>
    </row>
    <row r="21" spans="1:50" s="233" customFormat="1" ht="18" customHeight="1" x14ac:dyDescent="0.15">
      <c r="A21" s="225"/>
      <c r="B21" s="234" t="s">
        <v>5</v>
      </c>
      <c r="C21" s="227"/>
      <c r="D21" s="406">
        <v>1072863</v>
      </c>
      <c r="E21" s="187">
        <f t="shared" si="0"/>
        <v>2.2962212598597094</v>
      </c>
      <c r="F21" s="227"/>
      <c r="G21" s="235">
        <v>853665</v>
      </c>
      <c r="H21" s="571">
        <f t="shared" si="2"/>
        <v>2.2574873999826894</v>
      </c>
      <c r="I21" s="227"/>
      <c r="J21" s="235">
        <v>141083</v>
      </c>
      <c r="K21" s="571">
        <f t="shared" si="3"/>
        <v>2.3371438946313097</v>
      </c>
      <c r="L21" s="227"/>
      <c r="M21" s="235">
        <v>78115</v>
      </c>
      <c r="N21" s="571">
        <f t="shared" si="1"/>
        <v>2.720265218458731</v>
      </c>
      <c r="O21" s="227"/>
      <c r="P21" s="237" t="e">
        <f t="shared" si="4"/>
        <v>#REF!</v>
      </c>
      <c r="Q21" s="238" t="e">
        <f t="shared" si="5"/>
        <v>#REF!</v>
      </c>
      <c r="R21" s="227"/>
      <c r="S21" s="235" t="e">
        <f>GETPIVOTDATA("Cuenta número de expedientes",#REF!,"CCAA",$B21,"TramoEdad",S$1)</f>
        <v>#REF!</v>
      </c>
      <c r="T21" s="236" t="e">
        <f t="shared" si="6"/>
        <v>#REF!</v>
      </c>
      <c r="U21" s="227"/>
      <c r="V21" s="235" t="e">
        <f>GETPIVOTDATA("Cuenta número de expedientes",#REF!,"CCAA",$B21,"TramoEdad",V$1)</f>
        <v>#REF!</v>
      </c>
      <c r="W21" s="236" t="e">
        <f t="shared" si="7"/>
        <v>#REF!</v>
      </c>
      <c r="X21" s="227"/>
      <c r="Y21" s="235" t="e">
        <f>GETPIVOTDATA("Cuenta número de expedientes",#REF!,"CCAA",$B21,"TramoEdad",Y$1)</f>
        <v>#REF!</v>
      </c>
      <c r="Z21" s="236" t="e">
        <f t="shared" si="8"/>
        <v>#REF!</v>
      </c>
      <c r="AA21" s="576"/>
      <c r="AB21" s="306"/>
      <c r="AC21" s="306"/>
      <c r="AD21" s="306"/>
      <c r="AE21" s="307"/>
      <c r="AF21" s="437"/>
      <c r="AG21" s="232"/>
      <c r="AH21" s="306"/>
      <c r="AI21" s="306"/>
      <c r="AJ21" s="306"/>
      <c r="AK21" s="307"/>
      <c r="AL21" s="437"/>
      <c r="AN21" s="306"/>
      <c r="AO21" s="306"/>
      <c r="AP21" s="306"/>
      <c r="AQ21" s="307"/>
      <c r="AR21" s="437"/>
      <c r="AT21" s="306"/>
      <c r="AU21" s="306"/>
      <c r="AV21" s="306"/>
      <c r="AW21" s="307"/>
      <c r="AX21" s="437"/>
    </row>
    <row r="22" spans="1:50" s="233" customFormat="1" ht="18" customHeight="1" x14ac:dyDescent="0.15">
      <c r="A22" s="225"/>
      <c r="B22" s="234" t="s">
        <v>38</v>
      </c>
      <c r="C22" s="227"/>
      <c r="D22" s="406">
        <v>2701743</v>
      </c>
      <c r="E22" s="187">
        <f t="shared" si="0"/>
        <v>5.7824714947548292</v>
      </c>
      <c r="F22" s="227"/>
      <c r="G22" s="235">
        <v>2028813</v>
      </c>
      <c r="H22" s="571">
        <f t="shared" si="2"/>
        <v>5.365125411515149</v>
      </c>
      <c r="I22" s="227"/>
      <c r="J22" s="235">
        <v>434138</v>
      </c>
      <c r="K22" s="571">
        <f t="shared" si="3"/>
        <v>7.1918159957432684</v>
      </c>
      <c r="L22" s="227"/>
      <c r="M22" s="235">
        <v>238792</v>
      </c>
      <c r="N22" s="571">
        <f t="shared" si="1"/>
        <v>8.3156573263290952</v>
      </c>
      <c r="O22" s="227"/>
      <c r="P22" s="237" t="e">
        <f t="shared" si="4"/>
        <v>#REF!</v>
      </c>
      <c r="Q22" s="238" t="e">
        <f t="shared" si="5"/>
        <v>#REF!</v>
      </c>
      <c r="R22" s="227"/>
      <c r="S22" s="235" t="e">
        <f>GETPIVOTDATA("Cuenta número de expedientes",#REF!,"CCAA",$B22,"TramoEdad",S$1)</f>
        <v>#REF!</v>
      </c>
      <c r="T22" s="236" t="e">
        <f t="shared" si="6"/>
        <v>#REF!</v>
      </c>
      <c r="U22" s="227"/>
      <c r="V22" s="235" t="e">
        <f>GETPIVOTDATA("Cuenta número de expedientes",#REF!,"CCAA",$B22,"TramoEdad",V$1)</f>
        <v>#REF!</v>
      </c>
      <c r="W22" s="236" t="e">
        <f t="shared" si="7"/>
        <v>#REF!</v>
      </c>
      <c r="X22" s="227"/>
      <c r="Y22" s="235" t="e">
        <f>GETPIVOTDATA("Cuenta número de expedientes",#REF!,"CCAA",$B22,"TramoEdad",Y$1)</f>
        <v>#REF!</v>
      </c>
      <c r="Z22" s="236" t="e">
        <f t="shared" si="8"/>
        <v>#REF!</v>
      </c>
      <c r="AA22" s="576"/>
      <c r="AB22" s="306"/>
      <c r="AC22" s="306"/>
      <c r="AD22" s="306"/>
      <c r="AE22" s="307"/>
      <c r="AF22" s="437"/>
      <c r="AG22" s="232"/>
      <c r="AH22" s="306"/>
      <c r="AI22" s="306"/>
      <c r="AJ22" s="306"/>
      <c r="AK22" s="307"/>
      <c r="AL22" s="437"/>
      <c r="AN22" s="306"/>
      <c r="AO22" s="306"/>
      <c r="AP22" s="306"/>
      <c r="AQ22" s="307"/>
      <c r="AR22" s="437"/>
      <c r="AT22" s="306"/>
      <c r="AU22" s="306"/>
      <c r="AV22" s="306"/>
      <c r="AW22" s="307"/>
      <c r="AX22" s="437"/>
    </row>
    <row r="23" spans="1:50" s="233" customFormat="1" ht="18" customHeight="1" x14ac:dyDescent="0.15">
      <c r="A23" s="225"/>
      <c r="B23" s="234" t="s">
        <v>45</v>
      </c>
      <c r="C23" s="227"/>
      <c r="D23" s="406">
        <v>6578079</v>
      </c>
      <c r="E23" s="187">
        <f t="shared" si="0"/>
        <v>14.078894368467079</v>
      </c>
      <c r="F23" s="227"/>
      <c r="G23" s="235">
        <v>5423824</v>
      </c>
      <c r="H23" s="571">
        <f t="shared" si="2"/>
        <v>14.343113914385279</v>
      </c>
      <c r="I23" s="227"/>
      <c r="J23" s="235">
        <v>793640</v>
      </c>
      <c r="K23" s="571">
        <f t="shared" si="3"/>
        <v>13.147231633401562</v>
      </c>
      <c r="L23" s="227"/>
      <c r="M23" s="235">
        <v>360615</v>
      </c>
      <c r="N23" s="571">
        <f t="shared" si="1"/>
        <v>12.55800347890284</v>
      </c>
      <c r="O23" s="227"/>
      <c r="P23" s="237" t="e">
        <f t="shared" si="4"/>
        <v>#REF!</v>
      </c>
      <c r="Q23" s="238" t="e">
        <f t="shared" si="5"/>
        <v>#REF!</v>
      </c>
      <c r="R23" s="227"/>
      <c r="S23" s="235" t="e">
        <f>GETPIVOTDATA("Cuenta número de expedientes",#REF!,"CCAA",$B23,"TramoEdad",S$1)</f>
        <v>#REF!</v>
      </c>
      <c r="T23" s="236" t="e">
        <f t="shared" si="6"/>
        <v>#REF!</v>
      </c>
      <c r="U23" s="227"/>
      <c r="V23" s="235" t="e">
        <f>GETPIVOTDATA("Cuenta número de expedientes",#REF!,"CCAA",$B23,"TramoEdad",V$1)</f>
        <v>#REF!</v>
      </c>
      <c r="W23" s="236" t="e">
        <f t="shared" si="7"/>
        <v>#REF!</v>
      </c>
      <c r="X23" s="227"/>
      <c r="Y23" s="235" t="e">
        <f>GETPIVOTDATA("Cuenta número de expedientes",#REF!,"CCAA",$B23,"TramoEdad",Y$1)</f>
        <v>#REF!</v>
      </c>
      <c r="Z23" s="236" t="e">
        <f t="shared" si="8"/>
        <v>#REF!</v>
      </c>
      <c r="AA23" s="576"/>
      <c r="AB23" s="306"/>
      <c r="AC23" s="306"/>
      <c r="AD23" s="306"/>
      <c r="AE23" s="307"/>
      <c r="AF23" s="437"/>
      <c r="AG23" s="232"/>
      <c r="AH23" s="306"/>
      <c r="AI23" s="306"/>
      <c r="AJ23" s="306"/>
      <c r="AK23" s="307"/>
      <c r="AL23" s="437"/>
      <c r="AN23" s="306"/>
      <c r="AO23" s="306"/>
      <c r="AP23" s="306"/>
      <c r="AQ23" s="307"/>
      <c r="AR23" s="437"/>
      <c r="AT23" s="306"/>
      <c r="AU23" s="306"/>
      <c r="AV23" s="306"/>
      <c r="AW23" s="307"/>
      <c r="AX23" s="437"/>
    </row>
    <row r="24" spans="1:50" s="241" customFormat="1" ht="18" customHeight="1" x14ac:dyDescent="0.15">
      <c r="A24" s="240"/>
      <c r="B24" s="234" t="s">
        <v>46</v>
      </c>
      <c r="C24" s="227"/>
      <c r="D24" s="406">
        <v>1478509</v>
      </c>
      <c r="E24" s="187">
        <f t="shared" si="0"/>
        <v>3.1644150266100319</v>
      </c>
      <c r="F24" s="227"/>
      <c r="G24" s="235">
        <v>1249999</v>
      </c>
      <c r="H24" s="571">
        <f t="shared" si="2"/>
        <v>3.3055788775350536</v>
      </c>
      <c r="I24" s="227"/>
      <c r="J24" s="235">
        <v>159024</v>
      </c>
      <c r="K24" s="571">
        <f t="shared" si="3"/>
        <v>2.6343497848773372</v>
      </c>
      <c r="L24" s="227"/>
      <c r="M24" s="235">
        <v>69486</v>
      </c>
      <c r="N24" s="571">
        <f t="shared" si="1"/>
        <v>2.4197701973990067</v>
      </c>
      <c r="O24" s="227"/>
      <c r="P24" s="237" t="e">
        <f t="shared" si="4"/>
        <v>#REF!</v>
      </c>
      <c r="Q24" s="238" t="e">
        <f t="shared" si="5"/>
        <v>#REF!</v>
      </c>
      <c r="R24" s="227"/>
      <c r="S24" s="235" t="e">
        <f>GETPIVOTDATA("Cuenta número de expedientes",#REF!,"CCAA",$B24,"TramoEdad",S$1)</f>
        <v>#REF!</v>
      </c>
      <c r="T24" s="236" t="e">
        <f t="shared" si="6"/>
        <v>#REF!</v>
      </c>
      <c r="U24" s="227"/>
      <c r="V24" s="235" t="e">
        <f>GETPIVOTDATA("Cuenta número de expedientes",#REF!,"CCAA",$B24,"TramoEdad",V$1)</f>
        <v>#REF!</v>
      </c>
      <c r="W24" s="236" t="e">
        <f t="shared" si="7"/>
        <v>#REF!</v>
      </c>
      <c r="X24" s="227"/>
      <c r="Y24" s="235" t="e">
        <f>GETPIVOTDATA("Cuenta número de expedientes",#REF!,"CCAA",$B24,"TramoEdad",Y$1)</f>
        <v>#REF!</v>
      </c>
      <c r="Z24" s="236" t="e">
        <f t="shared" si="8"/>
        <v>#REF!</v>
      </c>
      <c r="AA24" s="576"/>
      <c r="AB24" s="306"/>
      <c r="AC24" s="306"/>
      <c r="AD24" s="306"/>
      <c r="AE24" s="307"/>
      <c r="AF24" s="437"/>
      <c r="AG24" s="232"/>
      <c r="AH24" s="306"/>
      <c r="AI24" s="306"/>
      <c r="AJ24" s="306"/>
      <c r="AK24" s="307"/>
      <c r="AL24" s="437"/>
      <c r="AN24" s="306"/>
      <c r="AO24" s="306"/>
      <c r="AP24" s="306"/>
      <c r="AQ24" s="307"/>
      <c r="AR24" s="437"/>
      <c r="AT24" s="306"/>
      <c r="AU24" s="306"/>
      <c r="AV24" s="306"/>
      <c r="AW24" s="307"/>
      <c r="AX24" s="437"/>
    </row>
    <row r="25" spans="1:50" s="233" customFormat="1" ht="18" customHeight="1" x14ac:dyDescent="0.15">
      <c r="B25" s="234" t="s">
        <v>47</v>
      </c>
      <c r="C25" s="227"/>
      <c r="D25" s="407">
        <v>647554</v>
      </c>
      <c r="E25" s="187">
        <f t="shared" si="0"/>
        <v>1.385943276734489</v>
      </c>
      <c r="F25" s="227"/>
      <c r="G25" s="239">
        <v>521118</v>
      </c>
      <c r="H25" s="571">
        <f t="shared" si="2"/>
        <v>1.3780784252653899</v>
      </c>
      <c r="I25" s="227"/>
      <c r="J25" s="239">
        <v>84596</v>
      </c>
      <c r="K25" s="571">
        <f t="shared" si="3"/>
        <v>1.4013951001200022</v>
      </c>
      <c r="L25" s="227"/>
      <c r="M25" s="239">
        <v>41840</v>
      </c>
      <c r="N25" s="571">
        <f t="shared" si="1"/>
        <v>1.4570299781132088</v>
      </c>
      <c r="O25" s="227"/>
      <c r="P25" s="242" t="e">
        <f t="shared" si="4"/>
        <v>#REF!</v>
      </c>
      <c r="Q25" s="238" t="e">
        <f t="shared" si="5"/>
        <v>#REF!</v>
      </c>
      <c r="R25" s="227"/>
      <c r="S25" s="239" t="e">
        <f>GETPIVOTDATA("Cuenta número de expedientes",#REF!,"CCAA",$B25,"TramoEdad",S$1)</f>
        <v>#REF!</v>
      </c>
      <c r="T25" s="236" t="e">
        <f t="shared" si="6"/>
        <v>#REF!</v>
      </c>
      <c r="U25" s="227"/>
      <c r="V25" s="239" t="e">
        <f>GETPIVOTDATA("Cuenta número de expedientes",#REF!,"CCAA",$B25,"TramoEdad",V$1)</f>
        <v>#REF!</v>
      </c>
      <c r="W25" s="236" t="e">
        <f t="shared" si="7"/>
        <v>#REF!</v>
      </c>
      <c r="X25" s="227"/>
      <c r="Y25" s="239" t="e">
        <f>GETPIVOTDATA("Cuenta número de expedientes",#REF!,"CCAA",$B25,"TramoEdad",Y$1)</f>
        <v>#REF!</v>
      </c>
      <c r="Z25" s="236" t="e">
        <f t="shared" si="8"/>
        <v>#REF!</v>
      </c>
      <c r="AA25" s="576"/>
      <c r="AB25" s="306"/>
      <c r="AC25" s="306"/>
      <c r="AD25" s="306"/>
      <c r="AE25" s="307"/>
      <c r="AF25" s="437"/>
      <c r="AG25" s="232"/>
      <c r="AH25" s="306"/>
      <c r="AI25" s="306"/>
      <c r="AJ25" s="306"/>
      <c r="AK25" s="307"/>
      <c r="AL25" s="437"/>
      <c r="AN25" s="306"/>
      <c r="AO25" s="306"/>
      <c r="AP25" s="306"/>
      <c r="AQ25" s="307"/>
      <c r="AR25" s="437"/>
      <c r="AT25" s="306"/>
      <c r="AU25" s="306"/>
      <c r="AV25" s="306"/>
      <c r="AW25" s="307"/>
      <c r="AX25" s="437"/>
    </row>
    <row r="26" spans="1:50" s="233" customFormat="1" ht="18" customHeight="1" x14ac:dyDescent="0.15">
      <c r="B26" s="234" t="s">
        <v>48</v>
      </c>
      <c r="C26" s="227"/>
      <c r="D26" s="407">
        <v>2199088</v>
      </c>
      <c r="E26" s="187">
        <f t="shared" si="0"/>
        <v>4.7066518445527237</v>
      </c>
      <c r="F26" s="227"/>
      <c r="G26" s="239">
        <v>1714987</v>
      </c>
      <c r="H26" s="571">
        <f t="shared" si="2"/>
        <v>4.5352234701365433</v>
      </c>
      <c r="I26" s="227"/>
      <c r="J26" s="239">
        <v>324460</v>
      </c>
      <c r="K26" s="571">
        <f t="shared" si="3"/>
        <v>5.3749190763740122</v>
      </c>
      <c r="L26" s="227"/>
      <c r="M26" s="239">
        <v>159641</v>
      </c>
      <c r="N26" s="571">
        <f t="shared" si="1"/>
        <v>5.5593145969400277</v>
      </c>
      <c r="O26" s="227"/>
      <c r="P26" s="242" t="e">
        <f t="shared" si="4"/>
        <v>#REF!</v>
      </c>
      <c r="Q26" s="238" t="e">
        <f t="shared" si="5"/>
        <v>#REF!</v>
      </c>
      <c r="R26" s="227"/>
      <c r="S26" s="239" t="e">
        <f>GETPIVOTDATA("Cuenta número de expedientes",#REF!,"CCAA",$B26,"TramoEdad",S$1)</f>
        <v>#REF!</v>
      </c>
      <c r="T26" s="236" t="e">
        <f t="shared" si="6"/>
        <v>#REF!</v>
      </c>
      <c r="U26" s="227"/>
      <c r="V26" s="239" t="e">
        <f>GETPIVOTDATA("Cuenta número de expedientes",#REF!,"CCAA",$B26,"TramoEdad",V$1)</f>
        <v>#REF!</v>
      </c>
      <c r="W26" s="236" t="e">
        <f t="shared" si="7"/>
        <v>#REF!</v>
      </c>
      <c r="X26" s="227"/>
      <c r="Y26" s="239" t="e">
        <f>GETPIVOTDATA("Cuenta número de expedientes",#REF!,"CCAA",$B26,"TramoEdad",Y$1)</f>
        <v>#REF!</v>
      </c>
      <c r="Z26" s="236" t="e">
        <f t="shared" si="8"/>
        <v>#REF!</v>
      </c>
      <c r="AA26" s="576"/>
      <c r="AB26" s="306"/>
      <c r="AC26" s="306"/>
      <c r="AD26" s="306"/>
      <c r="AE26" s="307"/>
      <c r="AF26" s="438"/>
      <c r="AG26" s="232"/>
      <c r="AH26" s="306"/>
      <c r="AI26" s="306"/>
      <c r="AJ26" s="306"/>
      <c r="AK26" s="307"/>
      <c r="AL26" s="437"/>
      <c r="AN26" s="306"/>
      <c r="AO26" s="306"/>
      <c r="AP26" s="306"/>
      <c r="AQ26" s="307"/>
      <c r="AR26" s="437"/>
      <c r="AT26" s="306"/>
      <c r="AU26" s="306"/>
      <c r="AV26" s="306"/>
      <c r="AW26" s="307"/>
      <c r="AX26" s="437"/>
    </row>
    <row r="27" spans="1:50" s="233" customFormat="1" ht="18" customHeight="1" x14ac:dyDescent="0.15">
      <c r="B27" s="234" t="s">
        <v>49</v>
      </c>
      <c r="C27" s="227"/>
      <c r="D27" s="407">
        <v>315675</v>
      </c>
      <c r="E27" s="188">
        <f t="shared" si="0"/>
        <v>0.67563113482915682</v>
      </c>
      <c r="F27" s="227"/>
      <c r="G27" s="239">
        <v>250290</v>
      </c>
      <c r="H27" s="572">
        <f t="shared" si="2"/>
        <v>0.66188319931315831</v>
      </c>
      <c r="I27" s="227"/>
      <c r="J27" s="239">
        <v>42318</v>
      </c>
      <c r="K27" s="572">
        <f t="shared" si="3"/>
        <v>0.70102886480304327</v>
      </c>
      <c r="L27" s="227"/>
      <c r="M27" s="239">
        <v>23067</v>
      </c>
      <c r="N27" s="572">
        <f t="shared" si="1"/>
        <v>0.80328179983597969</v>
      </c>
      <c r="O27" s="227"/>
      <c r="P27" s="242" t="e">
        <f t="shared" si="4"/>
        <v>#REF!</v>
      </c>
      <c r="Q27" s="244" t="e">
        <f t="shared" si="5"/>
        <v>#REF!</v>
      </c>
      <c r="R27" s="227"/>
      <c r="S27" s="239" t="e">
        <f>GETPIVOTDATA("Cuenta número de expedientes",#REF!,"CCAA",$B27,"TramoEdad",S$1)</f>
        <v>#REF!</v>
      </c>
      <c r="T27" s="243" t="e">
        <f t="shared" si="6"/>
        <v>#REF!</v>
      </c>
      <c r="U27" s="227"/>
      <c r="V27" s="239" t="e">
        <f>GETPIVOTDATA("Cuenta número de expedientes",#REF!,"CCAA",$B27,"TramoEdad",V$1)</f>
        <v>#REF!</v>
      </c>
      <c r="W27" s="243" t="e">
        <f t="shared" si="7"/>
        <v>#REF!</v>
      </c>
      <c r="X27" s="227"/>
      <c r="Y27" s="239" t="e">
        <f>GETPIVOTDATA("Cuenta número de expedientes",#REF!,"CCAA",$B27,"TramoEdad",Y$1)</f>
        <v>#REF!</v>
      </c>
      <c r="Z27" s="243" t="e">
        <f t="shared" si="8"/>
        <v>#REF!</v>
      </c>
      <c r="AA27" s="576"/>
      <c r="AB27" s="306"/>
      <c r="AC27" s="306"/>
      <c r="AD27" s="306"/>
      <c r="AE27" s="307"/>
      <c r="AF27" s="437"/>
      <c r="AG27" s="232"/>
      <c r="AH27" s="306"/>
      <c r="AI27" s="306"/>
      <c r="AJ27" s="306"/>
      <c r="AK27" s="307"/>
      <c r="AL27" s="437"/>
      <c r="AN27" s="306"/>
      <c r="AO27" s="306"/>
      <c r="AP27" s="306"/>
      <c r="AQ27" s="307"/>
      <c r="AR27" s="437"/>
      <c r="AT27" s="306"/>
      <c r="AU27" s="306"/>
      <c r="AV27" s="306"/>
      <c r="AW27" s="307"/>
      <c r="AX27" s="437"/>
    </row>
    <row r="28" spans="1:50" s="233" customFormat="1" ht="18" customHeight="1" x14ac:dyDescent="0.15">
      <c r="B28" s="245" t="s">
        <v>4</v>
      </c>
      <c r="C28" s="227"/>
      <c r="D28" s="408">
        <v>171528</v>
      </c>
      <c r="E28" s="189">
        <f t="shared" si="0"/>
        <v>0.36711699467799358</v>
      </c>
      <c r="F28" s="227"/>
      <c r="G28" s="246">
        <v>153112</v>
      </c>
      <c r="H28" s="573">
        <f t="shared" si="2"/>
        <v>0.40489935839720442</v>
      </c>
      <c r="I28" s="227"/>
      <c r="J28" s="246">
        <v>13498</v>
      </c>
      <c r="K28" s="573">
        <f t="shared" si="3"/>
        <v>0.22360432007919748</v>
      </c>
      <c r="L28" s="227"/>
      <c r="M28" s="246">
        <v>4918</v>
      </c>
      <c r="N28" s="573">
        <f t="shared" si="1"/>
        <v>0.17126370536235089</v>
      </c>
      <c r="O28" s="227"/>
      <c r="P28" s="248" t="e">
        <f t="shared" si="4"/>
        <v>#REF!</v>
      </c>
      <c r="Q28" s="249" t="e">
        <f t="shared" si="5"/>
        <v>#REF!</v>
      </c>
      <c r="R28" s="227"/>
      <c r="S28" s="246" t="e">
        <f>GETPIVOTDATA("Cuenta número de expedientes",#REF!,"CCAA","Ceuta","TramoEdad",S$1)+GETPIVOTDATA("Cuenta número de expedientes",#REF!,"CCAA","Melilla","TramoEdad",S$1)</f>
        <v>#REF!</v>
      </c>
      <c r="T28" s="247" t="e">
        <f t="shared" si="6"/>
        <v>#REF!</v>
      </c>
      <c r="U28" s="227"/>
      <c r="V28" s="246" t="e">
        <f>GETPIVOTDATA("Cuenta número de expedientes",#REF!,"CCAA","Ceuta","TramoEdad",V$1)+GETPIVOTDATA("Cuenta número de expedientes",#REF!,"CCAA","Melilla","TramoEdad",V$1)</f>
        <v>#REF!</v>
      </c>
      <c r="W28" s="247" t="e">
        <f t="shared" si="7"/>
        <v>#REF!</v>
      </c>
      <c r="X28" s="227"/>
      <c r="Y28" s="246" t="e">
        <f>GETPIVOTDATA("Cuenta número de expedientes",#REF!,"CCAA","Ceuta","TramoEdad",Y$1)+GETPIVOTDATA("Cuenta número de expedientes",#REF!,"CCAA","Melilla","TramoEdad",Y$1)</f>
        <v>#REF!</v>
      </c>
      <c r="Z28" s="247" t="e">
        <f t="shared" si="8"/>
        <v>#REF!</v>
      </c>
      <c r="AA28" s="576"/>
      <c r="AB28" s="306"/>
      <c r="AC28" s="306"/>
      <c r="AD28" s="306"/>
      <c r="AE28" s="307"/>
      <c r="AF28" s="437"/>
      <c r="AG28" s="232"/>
      <c r="AH28" s="306"/>
      <c r="AI28" s="306"/>
      <c r="AJ28" s="306"/>
      <c r="AK28" s="307"/>
      <c r="AL28" s="437"/>
      <c r="AN28" s="306"/>
      <c r="AO28" s="306"/>
      <c r="AP28" s="306"/>
      <c r="AQ28" s="307"/>
      <c r="AR28" s="437"/>
      <c r="AT28" s="306"/>
      <c r="AU28" s="306"/>
      <c r="AV28" s="306"/>
      <c r="AW28" s="307"/>
      <c r="AX28" s="437"/>
    </row>
    <row r="29" spans="1:50" s="224" customFormat="1" ht="3.75" customHeight="1" x14ac:dyDescent="0.15">
      <c r="A29" s="221"/>
      <c r="B29" s="222"/>
      <c r="C29" s="223"/>
      <c r="D29" s="222"/>
      <c r="E29" s="250"/>
      <c r="F29" s="223"/>
      <c r="G29" s="222"/>
      <c r="H29" s="574"/>
      <c r="I29" s="223"/>
      <c r="J29" s="222"/>
      <c r="K29" s="574"/>
      <c r="L29" s="223"/>
      <c r="M29" s="222"/>
      <c r="N29" s="574"/>
      <c r="O29" s="223"/>
      <c r="P29" s="222"/>
      <c r="Q29" s="251"/>
      <c r="R29" s="223"/>
      <c r="S29" s="222"/>
      <c r="T29" s="575"/>
      <c r="U29" s="223"/>
      <c r="V29" s="222"/>
      <c r="W29" s="574"/>
      <c r="X29" s="223"/>
      <c r="Y29" s="222"/>
      <c r="Z29" s="574"/>
      <c r="AA29" s="576"/>
      <c r="AB29" s="310"/>
      <c r="AC29" s="310"/>
      <c r="AD29" s="306"/>
      <c r="AE29" s="307"/>
      <c r="AF29" s="437"/>
      <c r="AG29" s="232"/>
      <c r="AH29" s="310"/>
      <c r="AI29" s="310"/>
      <c r="AJ29" s="306"/>
      <c r="AK29" s="307"/>
      <c r="AL29" s="437"/>
      <c r="AN29" s="310"/>
      <c r="AO29" s="310"/>
      <c r="AP29" s="306"/>
      <c r="AQ29" s="307"/>
      <c r="AR29" s="437"/>
      <c r="AT29" s="310"/>
      <c r="AU29" s="310"/>
      <c r="AV29" s="306"/>
      <c r="AW29" s="307"/>
      <c r="AX29" s="437"/>
    </row>
    <row r="30" spans="1:50" s="252" customFormat="1" ht="18" customHeight="1" x14ac:dyDescent="0.15">
      <c r="B30" s="253" t="s">
        <v>3</v>
      </c>
      <c r="C30" s="212"/>
      <c r="D30" s="254">
        <f>SUM(D11:D28)</f>
        <v>46722980</v>
      </c>
      <c r="E30" s="255">
        <f>SUM(E11:E28)</f>
        <v>100</v>
      </c>
      <c r="F30" s="212"/>
      <c r="G30" s="254">
        <f>SUM(G11:G28)</f>
        <v>37814829</v>
      </c>
      <c r="H30" s="505">
        <f>SUM(H11:H28)</f>
        <v>100</v>
      </c>
      <c r="I30" s="212"/>
      <c r="J30" s="254">
        <f>SUM(J11:J28)</f>
        <v>6036556</v>
      </c>
      <c r="K30" s="505">
        <f>SUM(K11:K28)</f>
        <v>100.00000000000001</v>
      </c>
      <c r="L30" s="212"/>
      <c r="M30" s="254">
        <f>SUM(M11:M28)</f>
        <v>2871595</v>
      </c>
      <c r="N30" s="505">
        <f>SUM(N11:N28)</f>
        <v>100</v>
      </c>
      <c r="O30" s="212"/>
      <c r="P30" s="254" t="e">
        <f>S30+V30+Y30</f>
        <v>#REF!</v>
      </c>
      <c r="Q30" s="256" t="e">
        <f>P30*100/D30</f>
        <v>#REF!</v>
      </c>
      <c r="R30" s="212"/>
      <c r="S30" s="254" t="e">
        <f>SUM(S11:S28)</f>
        <v>#REF!</v>
      </c>
      <c r="T30" s="255" t="e">
        <f>S30*100/G30</f>
        <v>#REF!</v>
      </c>
      <c r="U30" s="212"/>
      <c r="V30" s="254" t="e">
        <f>SUM(V11:V28)</f>
        <v>#REF!</v>
      </c>
      <c r="W30" s="255" t="e">
        <f>V30*100/J30</f>
        <v>#REF!</v>
      </c>
      <c r="X30" s="212"/>
      <c r="Y30" s="254" t="e">
        <f>SUM(Y11:Y28)</f>
        <v>#REF!</v>
      </c>
      <c r="Z30" s="255" t="e">
        <f>Y30*100/M30</f>
        <v>#REF!</v>
      </c>
      <c r="AA30" s="576"/>
      <c r="AB30" s="306"/>
      <c r="AC30" s="306"/>
      <c r="AD30" s="310"/>
      <c r="AE30" s="310"/>
      <c r="AF30" s="439"/>
      <c r="AG30" s="440"/>
      <c r="AH30" s="306"/>
      <c r="AI30" s="306"/>
      <c r="AJ30" s="310"/>
      <c r="AK30" s="310"/>
      <c r="AL30" s="439"/>
      <c r="AN30" s="306"/>
      <c r="AO30" s="306"/>
      <c r="AP30" s="310"/>
      <c r="AQ30" s="310"/>
      <c r="AR30" s="439"/>
      <c r="AT30" s="306"/>
      <c r="AU30" s="306"/>
      <c r="AV30" s="310"/>
      <c r="AW30" s="310"/>
      <c r="AX30" s="439"/>
    </row>
    <row r="31" spans="1:50" s="257" customFormat="1" ht="5.25" customHeight="1" x14ac:dyDescent="0.2">
      <c r="B31" s="258" t="s">
        <v>42</v>
      </c>
      <c r="C31" s="259"/>
      <c r="D31" s="259"/>
      <c r="E31" s="259"/>
      <c r="F31" s="259"/>
      <c r="G31" s="259"/>
      <c r="H31" s="259"/>
      <c r="I31" s="259"/>
      <c r="O31" s="260"/>
      <c r="R31" s="259"/>
    </row>
    <row r="32" spans="1:50" s="252" customFormat="1" ht="5.25" customHeight="1" x14ac:dyDescent="0.2">
      <c r="B32" s="258" t="s">
        <v>50</v>
      </c>
      <c r="C32" s="261"/>
      <c r="D32" s="261"/>
      <c r="E32" s="261"/>
      <c r="F32" s="261"/>
      <c r="G32" s="261"/>
      <c r="H32" s="261"/>
      <c r="I32" s="261"/>
      <c r="O32" s="260"/>
      <c r="R32" s="261"/>
    </row>
    <row r="33" spans="2:19" s="252" customFormat="1" ht="13.5" customHeight="1" x14ac:dyDescent="0.2">
      <c r="B33" s="1083" t="s">
        <v>227</v>
      </c>
      <c r="C33" s="1083"/>
      <c r="D33" s="1083"/>
      <c r="E33" s="1083"/>
      <c r="F33" s="1083"/>
      <c r="G33" s="1083"/>
      <c r="H33" s="1083"/>
      <c r="I33" s="1083"/>
      <c r="J33" s="1083"/>
      <c r="K33" s="1083"/>
      <c r="L33" s="1083"/>
      <c r="M33" s="1083"/>
      <c r="O33" s="260"/>
    </row>
    <row r="34" spans="2:19" ht="29.25" customHeight="1" x14ac:dyDescent="0.2">
      <c r="B34" s="1090"/>
      <c r="C34" s="1090"/>
      <c r="D34" s="1090"/>
      <c r="E34" s="1090"/>
      <c r="F34" s="1090"/>
      <c r="G34" s="1090"/>
      <c r="H34" s="1090"/>
      <c r="I34" s="1090"/>
      <c r="J34" s="1090"/>
      <c r="K34" s="1090"/>
      <c r="L34" s="1090"/>
      <c r="M34" s="1090"/>
      <c r="N34" s="1090"/>
      <c r="O34" s="1090"/>
      <c r="P34" s="1090"/>
      <c r="Q34" s="263"/>
      <c r="R34" s="263"/>
      <c r="S34" s="263"/>
    </row>
    <row r="35" spans="2:19" ht="4.5" customHeight="1" x14ac:dyDescent="0.2">
      <c r="B35" s="1091"/>
      <c r="C35" s="1091"/>
      <c r="D35" s="1091"/>
      <c r="E35" s="1091"/>
      <c r="F35" s="1091"/>
      <c r="G35" s="1091"/>
      <c r="H35" s="1091"/>
      <c r="I35" s="1091"/>
      <c r="J35" s="1091"/>
      <c r="K35" s="1091"/>
      <c r="L35" s="1091"/>
      <c r="M35" s="1091"/>
      <c r="N35" s="1091"/>
      <c r="O35" s="1091"/>
      <c r="P35" s="1091"/>
      <c r="Q35" s="263"/>
      <c r="R35" s="263"/>
      <c r="S35" s="263"/>
    </row>
    <row r="38" spans="2:19" x14ac:dyDescent="0.2">
      <c r="L38" s="264"/>
      <c r="M38" s="264"/>
      <c r="N38" s="264"/>
    </row>
  </sheetData>
  <mergeCells count="22">
    <mergeCell ref="V7:W7"/>
    <mergeCell ref="Y7:Z7"/>
    <mergeCell ref="S8:T8"/>
    <mergeCell ref="V8:W8"/>
    <mergeCell ref="Y8:Z8"/>
    <mergeCell ref="S7:T7"/>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33">
    <tabColor theme="0"/>
    <pageSetUpPr fitToPage="1"/>
  </sheetPr>
  <dimension ref="A1:AX50"/>
  <sheetViews>
    <sheetView showGridLines="0" topLeftCell="A22" zoomScaleNormal="100"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1.85546875" style="262" customWidth="1"/>
    <col min="5" max="5" width="7.7109375" style="262" customWidth="1"/>
    <col min="6" max="6" width="0.42578125" style="262" customWidth="1"/>
    <col min="7" max="7" width="12.42578125" style="262" customWidth="1"/>
    <col min="8" max="8" width="6.28515625" style="262" customWidth="1"/>
    <col min="9" max="9" width="0.42578125" style="262" customWidth="1"/>
    <col min="10" max="10" width="10.85546875" style="262" customWidth="1"/>
    <col min="11" max="11" width="6.28515625" style="262" customWidth="1"/>
    <col min="12" max="12" width="0.42578125" style="262" customWidth="1"/>
    <col min="13" max="13" width="11.85546875" style="262" customWidth="1"/>
    <col min="14" max="14" width="6.28515625" style="262" customWidth="1"/>
    <col min="15" max="15" width="0.7109375" style="260" customWidth="1"/>
    <col min="16" max="16" width="10.28515625" style="262" bestFit="1" customWidth="1"/>
    <col min="17" max="17" width="8.5703125" style="262" customWidth="1"/>
    <col min="18" max="18" width="0.42578125" style="262" customWidth="1"/>
    <col min="19" max="19" width="8.5703125" style="262" bestFit="1" customWidth="1"/>
    <col min="20" max="20" width="8" style="262" bestFit="1" customWidth="1"/>
    <col min="21" max="21" width="0.42578125" style="262" customWidth="1"/>
    <col min="22" max="22" width="8.5703125" style="262" bestFit="1" customWidth="1"/>
    <col min="23" max="23" width="7.85546875" style="262" bestFit="1" customWidth="1"/>
    <col min="24" max="24" width="0.42578125" style="262" customWidth="1"/>
    <col min="25" max="25" width="10.140625" style="262" bestFit="1" customWidth="1"/>
    <col min="26" max="26" width="7.85546875" style="298" bestFit="1" customWidth="1"/>
    <col min="27" max="27" width="11.42578125" style="298"/>
    <col min="28" max="30" width="2.5703125" style="298" bestFit="1" customWidth="1"/>
    <col min="31" max="31" width="13" style="298" bestFit="1" customWidth="1"/>
    <col min="32" max="32" width="3.5703125" style="298" bestFit="1" customWidth="1"/>
    <col min="33" max="33" width="3.85546875" style="298" customWidth="1"/>
    <col min="34" max="36" width="2.5703125" style="298" bestFit="1" customWidth="1"/>
    <col min="37" max="37" width="8.42578125" style="298" bestFit="1" customWidth="1"/>
    <col min="38" max="38" width="3.5703125" style="298" bestFit="1" customWidth="1"/>
    <col min="39" max="39" width="3.5703125" style="298" customWidth="1"/>
    <col min="40" max="42" width="2.5703125" style="298" bestFit="1" customWidth="1"/>
    <col min="43" max="43" width="8.42578125" style="298" bestFit="1" customWidth="1"/>
    <col min="44" max="44" width="4.28515625" style="298" bestFit="1" customWidth="1"/>
    <col min="45" max="45" width="3.28515625" style="298" customWidth="1"/>
    <col min="46" max="46" width="4.42578125" style="298" bestFit="1" customWidth="1"/>
    <col min="47" max="47" width="2.5703125" style="298" bestFit="1" customWidth="1"/>
    <col min="48" max="48" width="4.42578125" style="298" bestFit="1" customWidth="1"/>
    <col min="49" max="49" width="8.42578125" style="298" bestFit="1" customWidth="1"/>
    <col min="50" max="50" width="4.42578125" style="298" bestFit="1" customWidth="1"/>
    <col min="51" max="16384" width="11.42578125" style="262"/>
  </cols>
  <sheetData>
    <row r="1" spans="1:50" s="202" customFormat="1" ht="15" customHeight="1" x14ac:dyDescent="0.2">
      <c r="B1" s="203"/>
      <c r="C1" s="204"/>
      <c r="F1" s="204"/>
      <c r="I1" s="204"/>
      <c r="O1" s="205"/>
      <c r="R1" s="204"/>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row>
    <row r="2" spans="1:50" s="206" customFormat="1" ht="52.5" customHeight="1" x14ac:dyDescent="0.2">
      <c r="B2" s="1059"/>
      <c r="C2" s="1059"/>
      <c r="D2" s="1059"/>
      <c r="E2" s="1059"/>
      <c r="F2" s="1059"/>
      <c r="G2" s="1059"/>
      <c r="H2" s="1059"/>
      <c r="I2" s="1059"/>
      <c r="O2" s="208"/>
      <c r="Z2" s="618"/>
      <c r="AA2" s="618"/>
      <c r="AB2" s="618"/>
      <c r="AC2" s="618"/>
      <c r="AD2" s="618"/>
      <c r="AE2" s="618"/>
      <c r="AF2" s="618"/>
      <c r="AG2" s="618"/>
      <c r="AH2" s="618"/>
      <c r="AI2" s="618"/>
      <c r="AJ2" s="618"/>
      <c r="AK2" s="618"/>
      <c r="AL2" s="618"/>
      <c r="AM2" s="618"/>
      <c r="AN2" s="618"/>
      <c r="AO2" s="618"/>
      <c r="AP2" s="618"/>
      <c r="AQ2" s="618"/>
      <c r="AR2" s="618"/>
      <c r="AS2" s="618"/>
      <c r="AT2" s="618"/>
      <c r="AU2" s="618"/>
      <c r="AV2" s="618"/>
      <c r="AW2" s="618"/>
      <c r="AX2" s="618"/>
    </row>
    <row r="3" spans="1:50" s="209" customFormat="1" ht="4.5" customHeight="1" x14ac:dyDescent="0.2">
      <c r="B3" s="1060"/>
      <c r="C3" s="1060"/>
      <c r="D3" s="1060"/>
      <c r="E3" s="1060"/>
      <c r="F3" s="1060"/>
      <c r="G3" s="1060"/>
      <c r="H3" s="1060"/>
      <c r="I3" s="1060"/>
      <c r="O3" s="208"/>
      <c r="Z3" s="618"/>
      <c r="AA3" s="618"/>
      <c r="AB3" s="618"/>
      <c r="AC3" s="618"/>
      <c r="AD3" s="618"/>
      <c r="AE3" s="618"/>
      <c r="AF3" s="618"/>
      <c r="AG3" s="618"/>
      <c r="AH3" s="618"/>
      <c r="AI3" s="618"/>
      <c r="AJ3" s="618"/>
      <c r="AK3" s="618"/>
      <c r="AL3" s="618"/>
      <c r="AM3" s="618"/>
      <c r="AN3" s="618"/>
      <c r="AO3" s="618"/>
      <c r="AP3" s="618"/>
      <c r="AQ3" s="618"/>
      <c r="AR3" s="618"/>
      <c r="AS3" s="618"/>
      <c r="AT3" s="618"/>
      <c r="AU3" s="618"/>
      <c r="AV3" s="618"/>
      <c r="AW3" s="618"/>
      <c r="AX3" s="618"/>
    </row>
    <row r="4" spans="1:50" s="209" customFormat="1" ht="17.25" customHeight="1" x14ac:dyDescent="0.2">
      <c r="A4" s="1060" t="s">
        <v>408</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618"/>
      <c r="AB4" s="618"/>
      <c r="AC4" s="618"/>
      <c r="AD4" s="618"/>
      <c r="AE4" s="618"/>
      <c r="AF4" s="618"/>
      <c r="AG4" s="618"/>
      <c r="AH4" s="618"/>
      <c r="AI4" s="618"/>
      <c r="AJ4" s="618"/>
      <c r="AK4" s="618"/>
      <c r="AL4" s="618"/>
      <c r="AM4" s="618"/>
      <c r="AN4" s="618"/>
      <c r="AO4" s="618"/>
      <c r="AP4" s="618"/>
      <c r="AQ4" s="618"/>
      <c r="AR4" s="618"/>
      <c r="AS4" s="618"/>
      <c r="AT4" s="618"/>
      <c r="AU4" s="618"/>
      <c r="AV4" s="618"/>
      <c r="AW4" s="618"/>
      <c r="AX4" s="618"/>
    </row>
    <row r="5" spans="1:50" s="209" customFormat="1" ht="17.25" customHeight="1" x14ac:dyDescent="0.2">
      <c r="B5" s="1061" t="str">
        <f>porsaad!B6</f>
        <v>Situación a 28 de febrero de 2023</v>
      </c>
      <c r="C5" s="1061"/>
      <c r="D5" s="1061"/>
      <c r="E5" s="1061"/>
      <c r="F5" s="1061"/>
      <c r="G5" s="1061"/>
      <c r="H5" s="1061"/>
      <c r="I5" s="1061"/>
      <c r="J5" s="1061"/>
      <c r="K5" s="1061"/>
      <c r="L5" s="1061"/>
      <c r="M5" s="1061"/>
      <c r="N5" s="1061"/>
      <c r="O5" s="1061"/>
      <c r="P5" s="1061"/>
      <c r="Q5" s="1061"/>
      <c r="R5" s="1061"/>
      <c r="S5" s="1061"/>
      <c r="T5" s="1061"/>
      <c r="U5" s="1061"/>
      <c r="V5" s="1061"/>
      <c r="W5" s="1061"/>
      <c r="X5" s="1061"/>
      <c r="Y5" s="1061"/>
      <c r="Z5" s="1061"/>
      <c r="AA5" s="618"/>
      <c r="AB5" s="618"/>
      <c r="AC5" s="618"/>
      <c r="AD5" s="618"/>
      <c r="AE5" s="618"/>
      <c r="AF5" s="618"/>
      <c r="AG5" s="618"/>
      <c r="AH5" s="618"/>
      <c r="AI5" s="618"/>
      <c r="AJ5" s="618"/>
      <c r="AK5" s="618"/>
      <c r="AL5" s="618"/>
      <c r="AM5" s="618"/>
      <c r="AN5" s="618"/>
      <c r="AO5" s="618"/>
      <c r="AP5" s="618"/>
      <c r="AQ5" s="618"/>
      <c r="AR5" s="618"/>
      <c r="AS5" s="618"/>
      <c r="AT5" s="618"/>
      <c r="AU5" s="618"/>
      <c r="AV5" s="618"/>
      <c r="AW5" s="618"/>
      <c r="AX5" s="618"/>
    </row>
    <row r="6" spans="1:50" s="209" customFormat="1" ht="6" customHeight="1" x14ac:dyDescent="0.2">
      <c r="O6" s="208"/>
      <c r="Z6" s="618"/>
      <c r="AA6" s="618"/>
      <c r="AB6" s="618"/>
      <c r="AC6" s="618"/>
      <c r="AD6" s="618"/>
      <c r="AE6" s="618"/>
      <c r="AF6" s="618"/>
      <c r="AG6" s="618"/>
      <c r="AH6" s="618"/>
      <c r="AI6" s="618"/>
      <c r="AJ6" s="618"/>
      <c r="AK6" s="618"/>
      <c r="AL6" s="618"/>
      <c r="AM6" s="618"/>
      <c r="AN6" s="618"/>
      <c r="AO6" s="618"/>
      <c r="AP6" s="618"/>
      <c r="AQ6" s="618"/>
      <c r="AR6" s="618"/>
      <c r="AS6" s="618"/>
      <c r="AT6" s="618"/>
      <c r="AU6" s="618"/>
      <c r="AV6" s="618"/>
      <c r="AW6" s="618"/>
      <c r="AX6" s="618"/>
    </row>
    <row r="7" spans="1:50" s="597" customFormat="1" ht="12.75" customHeight="1" x14ac:dyDescent="0.2">
      <c r="A7" s="702"/>
      <c r="B7" s="1103" t="s">
        <v>15</v>
      </c>
      <c r="C7" s="583"/>
      <c r="D7" s="1104" t="s">
        <v>191</v>
      </c>
      <c r="E7" s="1104"/>
      <c r="F7" s="583"/>
      <c r="G7" s="1104"/>
      <c r="H7" s="1104"/>
      <c r="I7" s="583"/>
      <c r="J7" s="1104"/>
      <c r="K7" s="1104"/>
      <c r="L7" s="583"/>
      <c r="M7" s="1104"/>
      <c r="N7" s="1104"/>
      <c r="O7" s="583"/>
      <c r="P7" s="1104" t="s">
        <v>16</v>
      </c>
      <c r="Q7" s="1104"/>
      <c r="R7" s="583"/>
      <c r="S7" s="1104"/>
      <c r="T7" s="1104"/>
      <c r="U7" s="583"/>
      <c r="V7" s="1104"/>
      <c r="W7" s="1104"/>
      <c r="X7" s="583"/>
      <c r="Y7" s="1104"/>
      <c r="Z7" s="1104"/>
      <c r="AA7" s="673"/>
      <c r="AB7" s="673"/>
      <c r="AI7" s="598"/>
    </row>
    <row r="8" spans="1:50" s="597" customFormat="1" ht="33.75" customHeight="1" x14ac:dyDescent="0.2">
      <c r="A8" s="702"/>
      <c r="B8" s="1103"/>
      <c r="C8" s="583"/>
      <c r="D8" s="1104"/>
      <c r="E8" s="1104"/>
      <c r="F8" s="583"/>
      <c r="G8" s="1104" t="s">
        <v>177</v>
      </c>
      <c r="H8" s="1104"/>
      <c r="I8" s="583"/>
      <c r="J8" s="1104" t="s">
        <v>183</v>
      </c>
      <c r="K8" s="1104"/>
      <c r="L8" s="583"/>
      <c r="M8" s="1104" t="s">
        <v>178</v>
      </c>
      <c r="N8" s="1104"/>
      <c r="O8" s="583"/>
      <c r="P8" s="1104"/>
      <c r="Q8" s="1104"/>
      <c r="R8" s="583"/>
      <c r="S8" s="1104" t="s">
        <v>180</v>
      </c>
      <c r="T8" s="1104"/>
      <c r="U8" s="583"/>
      <c r="V8" s="1104" t="s">
        <v>181</v>
      </c>
      <c r="W8" s="1104"/>
      <c r="X8" s="583"/>
      <c r="Y8" s="1104" t="s">
        <v>182</v>
      </c>
      <c r="Z8" s="1104"/>
      <c r="AA8" s="673"/>
      <c r="AB8" s="673"/>
      <c r="AI8" s="598"/>
    </row>
    <row r="9" spans="1:50" s="601" customFormat="1" ht="36.75" customHeight="1" x14ac:dyDescent="0.2">
      <c r="A9" s="703"/>
      <c r="B9" s="1103"/>
      <c r="C9" s="599"/>
      <c r="D9" s="600" t="s">
        <v>12</v>
      </c>
      <c r="E9" s="600" t="s">
        <v>13</v>
      </c>
      <c r="F9" s="599"/>
      <c r="G9" s="600" t="s">
        <v>12</v>
      </c>
      <c r="H9" s="584" t="s">
        <v>13</v>
      </c>
      <c r="I9" s="599"/>
      <c r="J9" s="600" t="s">
        <v>12</v>
      </c>
      <c r="K9" s="584" t="s">
        <v>13</v>
      </c>
      <c r="L9" s="599"/>
      <c r="M9" s="600" t="s">
        <v>12</v>
      </c>
      <c r="N9" s="584" t="s">
        <v>13</v>
      </c>
      <c r="O9" s="599"/>
      <c r="P9" s="600" t="s">
        <v>12</v>
      </c>
      <c r="Q9" s="600" t="s">
        <v>119</v>
      </c>
      <c r="R9" s="599"/>
      <c r="S9" s="600" t="s">
        <v>12</v>
      </c>
      <c r="T9" s="584" t="s">
        <v>119</v>
      </c>
      <c r="U9" s="599"/>
      <c r="V9" s="600" t="s">
        <v>12</v>
      </c>
      <c r="W9" s="584" t="s">
        <v>13</v>
      </c>
      <c r="X9" s="599"/>
      <c r="Y9" s="600" t="s">
        <v>12</v>
      </c>
      <c r="Z9" s="584" t="s">
        <v>13</v>
      </c>
      <c r="AA9" s="584"/>
      <c r="AB9" s="585"/>
      <c r="AC9" s="586"/>
      <c r="AD9" s="586"/>
      <c r="AE9" s="586"/>
      <c r="AF9" s="586"/>
    </row>
    <row r="10" spans="1:50" s="588" customFormat="1" ht="4.5" customHeight="1" x14ac:dyDescent="0.2">
      <c r="A10" s="617"/>
      <c r="B10" s="673"/>
      <c r="C10" s="587"/>
      <c r="D10" s="673"/>
      <c r="E10" s="673"/>
      <c r="F10" s="587"/>
      <c r="G10" s="673"/>
      <c r="H10" s="673"/>
      <c r="I10" s="587"/>
      <c r="J10" s="673"/>
      <c r="K10" s="673"/>
      <c r="L10" s="587"/>
      <c r="M10" s="673"/>
      <c r="N10" s="673"/>
      <c r="O10" s="587"/>
      <c r="P10" s="673"/>
      <c r="Q10" s="673"/>
      <c r="R10" s="587"/>
      <c r="S10" s="673"/>
      <c r="T10" s="673"/>
      <c r="U10" s="587"/>
      <c r="V10" s="673"/>
      <c r="W10" s="673"/>
      <c r="X10" s="587"/>
      <c r="Y10" s="673"/>
      <c r="Z10" s="673"/>
      <c r="AA10" s="673"/>
      <c r="AB10" s="585"/>
      <c r="AC10" s="586"/>
      <c r="AD10" s="586"/>
      <c r="AE10" s="586"/>
      <c r="AF10" s="586"/>
    </row>
    <row r="11" spans="1:50" s="588" customFormat="1" ht="18" customHeight="1" x14ac:dyDescent="0.15">
      <c r="A11" s="617"/>
      <c r="B11" s="602" t="s">
        <v>11</v>
      </c>
      <c r="C11" s="603"/>
      <c r="D11" s="604">
        <f>G11+J11+M11</f>
        <v>8500187</v>
      </c>
      <c r="E11" s="605">
        <f t="shared" ref="E11:E28" si="0">D11*100/$D$30</f>
        <v>17.904395579860061</v>
      </c>
      <c r="F11" s="603"/>
      <c r="G11" s="606">
        <f>'20pobl'!J12</f>
        <v>6973199</v>
      </c>
      <c r="H11" s="607">
        <f>G11*100/$G$30</f>
        <v>18.352257489589149</v>
      </c>
      <c r="I11" s="603"/>
      <c r="J11" s="606">
        <f>'20pobl'!Q12</f>
        <v>1106846</v>
      </c>
      <c r="K11" s="607">
        <f>J11*100/$J$30</f>
        <v>16.733562354496399</v>
      </c>
      <c r="L11" s="603"/>
      <c r="M11" s="606">
        <f>'20pobl'!X12</f>
        <v>420142</v>
      </c>
      <c r="N11" s="607">
        <f t="shared" ref="N11:N28" si="1">M11*100/$M$30</f>
        <v>14.66728900119149</v>
      </c>
      <c r="O11" s="603"/>
      <c r="P11" s="608">
        <f>S11+V11+Y11</f>
        <v>424055</v>
      </c>
      <c r="Q11" s="609">
        <f>P11*100/D11</f>
        <v>4.988772599943978</v>
      </c>
      <c r="R11" s="603"/>
      <c r="S11" s="606">
        <f>'23solcasaad'!J12</f>
        <v>118231</v>
      </c>
      <c r="T11" s="610">
        <f>S11*100/G11</f>
        <v>1.6955058933496663</v>
      </c>
      <c r="U11" s="603"/>
      <c r="V11" s="606">
        <f>'23solcasaad'!Q12</f>
        <v>107994</v>
      </c>
      <c r="W11" s="610">
        <f>V11*100/J11</f>
        <v>9.7569128858034446</v>
      </c>
      <c r="X11" s="603"/>
      <c r="Y11" s="606">
        <f>'23solcasaad'!X12</f>
        <v>197830</v>
      </c>
      <c r="Z11" s="610">
        <f>Y11*100/M11</f>
        <v>47.086461244055585</v>
      </c>
      <c r="AA11" s="589"/>
      <c r="AB11" s="590">
        <f>_xlfn.RANK.EQ(Q11,Q$11:Q$30,0)</f>
        <v>3</v>
      </c>
      <c r="AC11" s="590">
        <v>1</v>
      </c>
      <c r="AD11" s="590">
        <f>MATCH(AC11,AB$11:AB$30,0)</f>
        <v>7</v>
      </c>
      <c r="AE11" s="591" t="str">
        <f t="shared" ref="AE11:AE29" si="2">INDEX(B$11:B$30,AD11,1)</f>
        <v>Castilla y León</v>
      </c>
      <c r="AF11" s="592">
        <f t="shared" ref="AF11:AF29" si="3">INDEX(Q$11:Q$30,AD11,1)</f>
        <v>6.2492413514060283</v>
      </c>
      <c r="AH11" s="590">
        <f>_xlfn.RANK.EQ(T11,T$11:T$30,0)</f>
        <v>4</v>
      </c>
      <c r="AI11" s="590">
        <v>1</v>
      </c>
      <c r="AJ11" s="590">
        <f>MATCH(AI11,AH$11:AH$30,0)</f>
        <v>18</v>
      </c>
      <c r="AK11" s="591" t="str">
        <f>INDEX(B$11:B$30,AJ11,1)</f>
        <v>Ceuta y Melilla</v>
      </c>
      <c r="AL11" s="592">
        <f>INDEX(T$11:T$30,AJ11,1)</f>
        <v>1.7475283223593316</v>
      </c>
      <c r="AN11" s="590">
        <f>_xlfn.RANK.EQ(W11,W$11:W$30,0)</f>
        <v>1</v>
      </c>
      <c r="AO11" s="590">
        <v>1</v>
      </c>
      <c r="AP11" s="590">
        <f>MATCH(AO11,AN$11:AN$30,0)</f>
        <v>1</v>
      </c>
      <c r="AQ11" s="591" t="str">
        <f>INDEX(B$11:B$30,AP11,1)</f>
        <v>Andalucía</v>
      </c>
      <c r="AR11" s="592">
        <f>INDEX(W$11:W$30,AP11,1)</f>
        <v>9.7569128858034446</v>
      </c>
      <c r="AT11" s="590">
        <f>_xlfn.RANK.EQ(Z11,Z$11:Z$30,0)</f>
        <v>1</v>
      </c>
      <c r="AU11" s="590">
        <v>1</v>
      </c>
      <c r="AV11" s="590">
        <f>MATCH(AU11,AT$11:AT$30,0)</f>
        <v>1</v>
      </c>
      <c r="AW11" s="591" t="str">
        <f>INDEX(B$11:B$30,AV11,1)</f>
        <v>Andalucía</v>
      </c>
      <c r="AX11" s="592">
        <f>INDEX(Z$11:Z$30,AV11,1)</f>
        <v>47.086461244055585</v>
      </c>
    </row>
    <row r="12" spans="1:50" s="588" customFormat="1" ht="18" customHeight="1" x14ac:dyDescent="0.15">
      <c r="A12" s="617"/>
      <c r="B12" s="602" t="s">
        <v>10</v>
      </c>
      <c r="C12" s="603"/>
      <c r="D12" s="604">
        <f t="shared" ref="D12:D28" si="4">G12+J12+M12</f>
        <v>1326315</v>
      </c>
      <c r="E12" s="605">
        <f t="shared" si="0"/>
        <v>2.793687765163531</v>
      </c>
      <c r="F12" s="603"/>
      <c r="G12" s="606">
        <f>'20pobl'!J13</f>
        <v>1033381</v>
      </c>
      <c r="H12" s="607">
        <f t="shared" ref="H12:H28" si="5">G12*100/$G$30</f>
        <v>2.7196806224588062</v>
      </c>
      <c r="I12" s="603"/>
      <c r="J12" s="606">
        <f>'20pobl'!Q13</f>
        <v>195961</v>
      </c>
      <c r="K12" s="607">
        <f t="shared" ref="K12:K28" si="6">J12*100/$J$30</f>
        <v>2.9625852309620928</v>
      </c>
      <c r="L12" s="603"/>
      <c r="M12" s="606">
        <f>'20pobl'!X13</f>
        <v>96973</v>
      </c>
      <c r="N12" s="607">
        <f t="shared" si="1"/>
        <v>3.3853578464246428</v>
      </c>
      <c r="O12" s="603"/>
      <c r="P12" s="608">
        <f t="shared" ref="P12:P28" si="7">S12+V12+Y12</f>
        <v>51265</v>
      </c>
      <c r="Q12" s="609">
        <f t="shared" ref="Q12:Q28" si="8">P12*100/D12</f>
        <v>3.8652205546947744</v>
      </c>
      <c r="R12" s="603"/>
      <c r="S12" s="606">
        <f>'23solcasaad'!J13</f>
        <v>10069</v>
      </c>
      <c r="T12" s="610">
        <f t="shared" ref="T12:T28" si="9">S12*100/G12</f>
        <v>0.97437440789021668</v>
      </c>
      <c r="U12" s="603"/>
      <c r="V12" s="606">
        <f>'23solcasaad'!Q13</f>
        <v>10000</v>
      </c>
      <c r="W12" s="610">
        <f t="shared" ref="W12:W28" si="10">V12*100/J12</f>
        <v>5.1030562203703802</v>
      </c>
      <c r="X12" s="603"/>
      <c r="Y12" s="606">
        <f>'23solcasaad'!X13</f>
        <v>31196</v>
      </c>
      <c r="Z12" s="610">
        <f t="shared" ref="Z12:Z28" si="11">Y12*100/M12</f>
        <v>32.169779216895428</v>
      </c>
      <c r="AA12" s="589"/>
      <c r="AB12" s="590">
        <f t="shared" ref="AB12:AB28" si="12">_xlfn.RANK.EQ(Q12,Q$11:Q$30,0)</f>
        <v>11</v>
      </c>
      <c r="AC12" s="590">
        <v>2</v>
      </c>
      <c r="AD12" s="590">
        <f t="shared" ref="AD12:AD28" si="13">MATCH(AC12,AB$11:AB$30,0)</f>
        <v>11</v>
      </c>
      <c r="AE12" s="591" t="str">
        <f t="shared" si="2"/>
        <v>Extremadura</v>
      </c>
      <c r="AF12" s="592">
        <f t="shared" si="3"/>
        <v>5.3930882007174983</v>
      </c>
      <c r="AH12" s="590">
        <f t="shared" ref="AH12:AH30" si="14">_xlfn.RANK.EQ(T12,T$11:T$30,0)</f>
        <v>17</v>
      </c>
      <c r="AI12" s="590">
        <v>2</v>
      </c>
      <c r="AJ12" s="590">
        <f t="shared" ref="AJ12:AJ28" si="15">MATCH(AI12,AH$11:AH$30,0)</f>
        <v>7</v>
      </c>
      <c r="AK12" s="591" t="str">
        <f t="shared" ref="AK12:AK29" si="16">INDEX(B$11:B$30,AJ12,1)</f>
        <v>Castilla y León</v>
      </c>
      <c r="AL12" s="592">
        <f t="shared" ref="AL12:AL29" si="17">INDEX(T$11:T$30,AJ12,1)</f>
        <v>1.7265539356735269</v>
      </c>
      <c r="AN12" s="590">
        <f t="shared" ref="AN12:AN30" si="18">_xlfn.RANK.EQ(W12,W$11:W$30,0)</f>
        <v>15</v>
      </c>
      <c r="AO12" s="590">
        <v>2</v>
      </c>
      <c r="AP12" s="590">
        <f t="shared" ref="AP12:AP28" si="19">MATCH(AO12,AN$11:AN$30,0)</f>
        <v>11</v>
      </c>
      <c r="AQ12" s="591" t="str">
        <f t="shared" ref="AQ12:AQ29" si="20">INDEX(B$11:B$30,AP12,1)</f>
        <v>Extremadura</v>
      </c>
      <c r="AR12" s="592">
        <f t="shared" ref="AR12:AR28" si="21">INDEX(W$11:W$30,AP12,1)</f>
        <v>8.3310946724238466</v>
      </c>
      <c r="AT12" s="590">
        <f t="shared" ref="AT12:AT30" si="22">_xlfn.RANK.EQ(Z12,Z$11:Z$30,0)</f>
        <v>13</v>
      </c>
      <c r="AU12" s="590">
        <v>2</v>
      </c>
      <c r="AV12" s="590">
        <f t="shared" ref="AV12:AV28" si="23">MATCH(AU12,AT$11:AT$30,0)</f>
        <v>11</v>
      </c>
      <c r="AW12" s="591" t="str">
        <f t="shared" ref="AW12:AW29" si="24">INDEX(B$11:B$30,AV12,1)</f>
        <v>Extremadura</v>
      </c>
      <c r="AX12" s="592">
        <f t="shared" ref="AX12:AX29" si="25">INDEX(Z$11:Z$30,AV12,1)</f>
        <v>42.071738954414187</v>
      </c>
    </row>
    <row r="13" spans="1:50" s="588" customFormat="1" ht="18" customHeight="1" x14ac:dyDescent="0.15">
      <c r="A13" s="617"/>
      <c r="B13" s="602" t="s">
        <v>40</v>
      </c>
      <c r="C13" s="603"/>
      <c r="D13" s="604">
        <f t="shared" si="4"/>
        <v>1004686</v>
      </c>
      <c r="E13" s="605">
        <f t="shared" si="0"/>
        <v>2.1162235110294971</v>
      </c>
      <c r="F13" s="603"/>
      <c r="G13" s="606">
        <f>'20pobl'!J14</f>
        <v>731830</v>
      </c>
      <c r="H13" s="607">
        <f t="shared" si="5"/>
        <v>1.9260503821282062</v>
      </c>
      <c r="I13" s="603"/>
      <c r="J13" s="606">
        <f>'20pobl'!Q14</f>
        <v>187640</v>
      </c>
      <c r="K13" s="607">
        <f t="shared" si="6"/>
        <v>2.8367863643159974</v>
      </c>
      <c r="L13" s="603"/>
      <c r="M13" s="606">
        <f>'20pobl'!X14</f>
        <v>85216</v>
      </c>
      <c r="N13" s="607">
        <f t="shared" si="1"/>
        <v>2.974917288739364</v>
      </c>
      <c r="O13" s="603"/>
      <c r="P13" s="608">
        <f t="shared" si="7"/>
        <v>44688</v>
      </c>
      <c r="Q13" s="609">
        <f t="shared" si="8"/>
        <v>4.4479568740880238</v>
      </c>
      <c r="R13" s="603"/>
      <c r="S13" s="606">
        <f>'23solcasaad'!J14</f>
        <v>9975</v>
      </c>
      <c r="T13" s="610">
        <f t="shared" si="9"/>
        <v>1.3630214667340776</v>
      </c>
      <c r="U13" s="603"/>
      <c r="V13" s="606">
        <f>'23solcasaad'!Q14</f>
        <v>9891</v>
      </c>
      <c r="W13" s="610">
        <f t="shared" si="10"/>
        <v>5.2712641227883177</v>
      </c>
      <c r="X13" s="603"/>
      <c r="Y13" s="606">
        <f>'23solcasaad'!X14</f>
        <v>24822</v>
      </c>
      <c r="Z13" s="610">
        <f t="shared" si="11"/>
        <v>29.128332707472776</v>
      </c>
      <c r="AA13" s="589"/>
      <c r="AB13" s="590">
        <f t="shared" si="12"/>
        <v>8</v>
      </c>
      <c r="AC13" s="590">
        <v>3</v>
      </c>
      <c r="AD13" s="590">
        <f t="shared" si="13"/>
        <v>1</v>
      </c>
      <c r="AE13" s="591" t="str">
        <f t="shared" si="2"/>
        <v>Andalucía</v>
      </c>
      <c r="AF13" s="593">
        <f t="shared" si="3"/>
        <v>4.988772599943978</v>
      </c>
      <c r="AH13" s="590">
        <f t="shared" si="14"/>
        <v>9</v>
      </c>
      <c r="AI13" s="590">
        <v>3</v>
      </c>
      <c r="AJ13" s="590">
        <f t="shared" si="15"/>
        <v>16</v>
      </c>
      <c r="AK13" s="591" t="str">
        <f t="shared" si="16"/>
        <v>País Vasco</v>
      </c>
      <c r="AL13" s="592">
        <f t="shared" si="17"/>
        <v>1.7189207487127409</v>
      </c>
      <c r="AN13" s="590">
        <f t="shared" si="18"/>
        <v>14</v>
      </c>
      <c r="AO13" s="590">
        <v>3</v>
      </c>
      <c r="AP13" s="590">
        <f t="shared" si="19"/>
        <v>9</v>
      </c>
      <c r="AQ13" s="591" t="str">
        <f t="shared" si="20"/>
        <v>Cataluña</v>
      </c>
      <c r="AR13" s="592">
        <f t="shared" si="21"/>
        <v>7.761680001297063</v>
      </c>
      <c r="AT13" s="590">
        <f t="shared" si="22"/>
        <v>17</v>
      </c>
      <c r="AU13" s="590">
        <v>3</v>
      </c>
      <c r="AV13" s="590">
        <f t="shared" si="23"/>
        <v>9</v>
      </c>
      <c r="AW13" s="591" t="str">
        <f t="shared" si="24"/>
        <v>Cataluña</v>
      </c>
      <c r="AX13" s="592">
        <f t="shared" si="25"/>
        <v>41.680933302740961</v>
      </c>
    </row>
    <row r="14" spans="1:50" s="588" customFormat="1" ht="18" customHeight="1" x14ac:dyDescent="0.15">
      <c r="A14" s="617"/>
      <c r="B14" s="602" t="s">
        <v>41</v>
      </c>
      <c r="C14" s="603"/>
      <c r="D14" s="604">
        <f t="shared" si="4"/>
        <v>1176659</v>
      </c>
      <c r="E14" s="605">
        <f t="shared" si="0"/>
        <v>2.4784593796115968</v>
      </c>
      <c r="F14" s="603"/>
      <c r="G14" s="606">
        <f>'20pobl'!J15</f>
        <v>984374</v>
      </c>
      <c r="H14" s="607">
        <f t="shared" si="5"/>
        <v>2.5907026479606889</v>
      </c>
      <c r="I14" s="603"/>
      <c r="J14" s="606">
        <f>'20pobl'!Q15</f>
        <v>141017</v>
      </c>
      <c r="K14" s="607">
        <f t="shared" si="6"/>
        <v>2.1319287078274836</v>
      </c>
      <c r="L14" s="603"/>
      <c r="M14" s="606">
        <f>'20pobl'!X15</f>
        <v>51268</v>
      </c>
      <c r="N14" s="607">
        <f t="shared" si="1"/>
        <v>1.789781960653982</v>
      </c>
      <c r="O14" s="603"/>
      <c r="P14" s="608">
        <f t="shared" si="7"/>
        <v>40305</v>
      </c>
      <c r="Q14" s="609">
        <f t="shared" si="8"/>
        <v>3.4253764259653816</v>
      </c>
      <c r="R14" s="603"/>
      <c r="S14" s="606">
        <f>'23solcasaad'!J15</f>
        <v>11261</v>
      </c>
      <c r="T14" s="610">
        <f t="shared" si="9"/>
        <v>1.1439757653087139</v>
      </c>
      <c r="U14" s="603"/>
      <c r="V14" s="606">
        <f>'23solcasaad'!Q15</f>
        <v>9475</v>
      </c>
      <c r="W14" s="610">
        <f t="shared" si="10"/>
        <v>6.7190480580355558</v>
      </c>
      <c r="X14" s="603"/>
      <c r="Y14" s="606">
        <f>'23solcasaad'!X15</f>
        <v>19569</v>
      </c>
      <c r="Z14" s="610">
        <f t="shared" si="11"/>
        <v>38.170008582351564</v>
      </c>
      <c r="AA14" s="589"/>
      <c r="AB14" s="590">
        <f t="shared" si="12"/>
        <v>14</v>
      </c>
      <c r="AC14" s="590">
        <v>4</v>
      </c>
      <c r="AD14" s="590">
        <f t="shared" si="13"/>
        <v>16</v>
      </c>
      <c r="AE14" s="591" t="str">
        <f t="shared" si="2"/>
        <v>País Vasco</v>
      </c>
      <c r="AF14" s="592">
        <f t="shared" si="3"/>
        <v>4.9814462084962505</v>
      </c>
      <c r="AH14" s="590">
        <f t="shared" si="14"/>
        <v>14</v>
      </c>
      <c r="AI14" s="590">
        <v>4</v>
      </c>
      <c r="AJ14" s="590">
        <f t="shared" si="15"/>
        <v>1</v>
      </c>
      <c r="AK14" s="591" t="str">
        <f t="shared" si="16"/>
        <v>Andalucía</v>
      </c>
      <c r="AL14" s="592">
        <f t="shared" si="17"/>
        <v>1.6955058933496663</v>
      </c>
      <c r="AN14" s="590">
        <f t="shared" si="18"/>
        <v>6</v>
      </c>
      <c r="AO14" s="590">
        <v>4</v>
      </c>
      <c r="AP14" s="590">
        <f t="shared" si="19"/>
        <v>14</v>
      </c>
      <c r="AQ14" s="591" t="str">
        <f t="shared" si="20"/>
        <v>Murcia, Región de</v>
      </c>
      <c r="AR14" s="592">
        <f t="shared" si="21"/>
        <v>7.2410742315705354</v>
      </c>
      <c r="AT14" s="590">
        <f t="shared" si="22"/>
        <v>6</v>
      </c>
      <c r="AU14" s="590">
        <v>4</v>
      </c>
      <c r="AV14" s="590">
        <f t="shared" si="23"/>
        <v>7</v>
      </c>
      <c r="AW14" s="591" t="str">
        <f t="shared" si="24"/>
        <v>Castilla y León</v>
      </c>
      <c r="AX14" s="592">
        <f t="shared" si="25"/>
        <v>41.642563729992276</v>
      </c>
    </row>
    <row r="15" spans="1:50" s="588" customFormat="1" ht="18" customHeight="1" x14ac:dyDescent="0.15">
      <c r="A15" s="617"/>
      <c r="B15" s="602" t="s">
        <v>9</v>
      </c>
      <c r="C15" s="603"/>
      <c r="D15" s="604">
        <f t="shared" si="4"/>
        <v>2177701</v>
      </c>
      <c r="E15" s="605">
        <f t="shared" si="0"/>
        <v>4.5870073397981521</v>
      </c>
      <c r="F15" s="603"/>
      <c r="G15" s="606">
        <f>'20pobl'!J16</f>
        <v>1804834</v>
      </c>
      <c r="H15" s="607">
        <f t="shared" si="5"/>
        <v>4.7500119090198254</v>
      </c>
      <c r="I15" s="603"/>
      <c r="J15" s="606">
        <f>'20pobl'!Q16</f>
        <v>277418</v>
      </c>
      <c r="K15" s="607">
        <f t="shared" si="6"/>
        <v>4.1940716244714098</v>
      </c>
      <c r="L15" s="603"/>
      <c r="M15" s="606">
        <f>'20pobl'!X16</f>
        <v>95449</v>
      </c>
      <c r="N15" s="607">
        <f t="shared" si="1"/>
        <v>3.3321545284087914</v>
      </c>
      <c r="O15" s="603"/>
      <c r="P15" s="608">
        <f t="shared" si="7"/>
        <v>57844</v>
      </c>
      <c r="Q15" s="609">
        <f t="shared" si="8"/>
        <v>2.6561956852662512</v>
      </c>
      <c r="R15" s="603"/>
      <c r="S15" s="606">
        <f>'23solcasaad'!J16</f>
        <v>20482</v>
      </c>
      <c r="T15" s="610">
        <f t="shared" si="9"/>
        <v>1.1348412097733087</v>
      </c>
      <c r="U15" s="603"/>
      <c r="V15" s="606">
        <f>'23solcasaad'!Q16</f>
        <v>13136</v>
      </c>
      <c r="W15" s="610">
        <f t="shared" si="10"/>
        <v>4.7350928923141256</v>
      </c>
      <c r="X15" s="603"/>
      <c r="Y15" s="606">
        <f>'23solcasaad'!X16</f>
        <v>24226</v>
      </c>
      <c r="Z15" s="610">
        <f t="shared" si="11"/>
        <v>25.381093568293014</v>
      </c>
      <c r="AA15" s="589"/>
      <c r="AB15" s="590">
        <f t="shared" si="12"/>
        <v>19</v>
      </c>
      <c r="AC15" s="590">
        <v>5</v>
      </c>
      <c r="AD15" s="590">
        <f t="shared" si="13"/>
        <v>9</v>
      </c>
      <c r="AE15" s="591" t="str">
        <f t="shared" si="2"/>
        <v>Cataluña</v>
      </c>
      <c r="AF15" s="592">
        <f t="shared" si="3"/>
        <v>4.6103546038676892</v>
      </c>
      <c r="AH15" s="590">
        <f t="shared" si="14"/>
        <v>16</v>
      </c>
      <c r="AI15" s="590">
        <v>5</v>
      </c>
      <c r="AJ15" s="590">
        <f t="shared" si="15"/>
        <v>11</v>
      </c>
      <c r="AK15" s="591" t="str">
        <f t="shared" si="16"/>
        <v>Extremadura</v>
      </c>
      <c r="AL15" s="592">
        <f t="shared" si="17"/>
        <v>1.5692232260495402</v>
      </c>
      <c r="AN15" s="590">
        <f t="shared" si="18"/>
        <v>17</v>
      </c>
      <c r="AO15" s="590">
        <v>5</v>
      </c>
      <c r="AP15" s="590">
        <f t="shared" si="19"/>
        <v>8</v>
      </c>
      <c r="AQ15" s="591" t="str">
        <f t="shared" si="20"/>
        <v>Castilla - La Mancha</v>
      </c>
      <c r="AR15" s="592">
        <f t="shared" si="21"/>
        <v>6.933942020288721</v>
      </c>
      <c r="AT15" s="590">
        <f t="shared" si="22"/>
        <v>18</v>
      </c>
      <c r="AU15" s="590">
        <v>5</v>
      </c>
      <c r="AV15" s="590">
        <f t="shared" si="23"/>
        <v>8</v>
      </c>
      <c r="AW15" s="591" t="str">
        <f t="shared" si="24"/>
        <v>Castilla - La Mancha</v>
      </c>
      <c r="AX15" s="592">
        <f t="shared" si="25"/>
        <v>39.751754810601476</v>
      </c>
    </row>
    <row r="16" spans="1:50" s="588" customFormat="1" ht="18" customHeight="1" x14ac:dyDescent="0.15">
      <c r="A16" s="617"/>
      <c r="B16" s="602" t="s">
        <v>8</v>
      </c>
      <c r="C16" s="603"/>
      <c r="D16" s="611">
        <f t="shared" si="4"/>
        <v>585402</v>
      </c>
      <c r="E16" s="605">
        <f t="shared" si="0"/>
        <v>1.2330633409878207</v>
      </c>
      <c r="F16" s="603"/>
      <c r="G16" s="612">
        <f>'20pobl'!J17</f>
        <v>450337</v>
      </c>
      <c r="H16" s="607">
        <f t="shared" si="5"/>
        <v>1.1852093395139172</v>
      </c>
      <c r="I16" s="603"/>
      <c r="J16" s="612">
        <f>'20pobl'!Q17</f>
        <v>94037</v>
      </c>
      <c r="K16" s="607">
        <f t="shared" si="6"/>
        <v>1.4216738400190974</v>
      </c>
      <c r="L16" s="603"/>
      <c r="M16" s="612">
        <f>'20pobl'!X17</f>
        <v>41028</v>
      </c>
      <c r="N16" s="607">
        <f t="shared" si="1"/>
        <v>1.4323003487889439</v>
      </c>
      <c r="O16" s="603"/>
      <c r="P16" s="612">
        <f t="shared" si="7"/>
        <v>23452</v>
      </c>
      <c r="Q16" s="609">
        <f t="shared" si="8"/>
        <v>4.0061359544381467</v>
      </c>
      <c r="R16" s="603"/>
      <c r="S16" s="612">
        <f>'23solcasaad'!J17</f>
        <v>6514</v>
      </c>
      <c r="T16" s="610">
        <f t="shared" si="9"/>
        <v>1.4464723085156228</v>
      </c>
      <c r="U16" s="603"/>
      <c r="V16" s="612">
        <f>'23solcasaad'!Q17</f>
        <v>4974</v>
      </c>
      <c r="W16" s="610">
        <f t="shared" si="10"/>
        <v>5.2894073609323993</v>
      </c>
      <c r="X16" s="603"/>
      <c r="Y16" s="612">
        <f>'23solcasaad'!X17</f>
        <v>11964</v>
      </c>
      <c r="Z16" s="610">
        <f t="shared" si="11"/>
        <v>29.160573267037144</v>
      </c>
      <c r="AA16" s="589"/>
      <c r="AB16" s="590">
        <f t="shared" si="12"/>
        <v>10</v>
      </c>
      <c r="AC16" s="590">
        <v>6</v>
      </c>
      <c r="AD16" s="590">
        <f t="shared" si="13"/>
        <v>8</v>
      </c>
      <c r="AE16" s="591" t="str">
        <f t="shared" si="2"/>
        <v>Castilla - La Mancha</v>
      </c>
      <c r="AF16" s="592">
        <f t="shared" si="3"/>
        <v>4.4787778669554985</v>
      </c>
      <c r="AH16" s="590">
        <f t="shared" si="14"/>
        <v>7</v>
      </c>
      <c r="AI16" s="590">
        <v>6</v>
      </c>
      <c r="AJ16" s="590">
        <f t="shared" si="15"/>
        <v>14</v>
      </c>
      <c r="AK16" s="591" t="str">
        <f t="shared" si="16"/>
        <v>Murcia, Región de</v>
      </c>
      <c r="AL16" s="592">
        <f t="shared" si="17"/>
        <v>1.5218993353509116</v>
      </c>
      <c r="AN16" s="590">
        <f t="shared" si="18"/>
        <v>13</v>
      </c>
      <c r="AO16" s="590">
        <v>6</v>
      </c>
      <c r="AP16" s="590">
        <f t="shared" si="19"/>
        <v>4</v>
      </c>
      <c r="AQ16" s="591" t="str">
        <f t="shared" si="20"/>
        <v>Balears, Illes</v>
      </c>
      <c r="AR16" s="592">
        <f t="shared" si="21"/>
        <v>6.7190480580355558</v>
      </c>
      <c r="AT16" s="590">
        <f t="shared" si="22"/>
        <v>16</v>
      </c>
      <c r="AU16" s="590">
        <v>6</v>
      </c>
      <c r="AV16" s="590">
        <f t="shared" si="23"/>
        <v>4</v>
      </c>
      <c r="AW16" s="591" t="str">
        <f t="shared" si="24"/>
        <v>Balears, Illes</v>
      </c>
      <c r="AX16" s="592">
        <f t="shared" si="25"/>
        <v>38.170008582351564</v>
      </c>
    </row>
    <row r="17" spans="1:50" s="588" customFormat="1" ht="18" customHeight="1" x14ac:dyDescent="0.15">
      <c r="A17" s="617"/>
      <c r="B17" s="602" t="s">
        <v>7</v>
      </c>
      <c r="C17" s="603"/>
      <c r="D17" s="604">
        <f t="shared" si="4"/>
        <v>2372640</v>
      </c>
      <c r="E17" s="605">
        <f t="shared" si="0"/>
        <v>4.9976177145984177</v>
      </c>
      <c r="F17" s="603"/>
      <c r="G17" s="606">
        <f>'20pobl'!J18</f>
        <v>1750539</v>
      </c>
      <c r="H17" s="607">
        <f t="shared" si="5"/>
        <v>4.60711683024791</v>
      </c>
      <c r="I17" s="603"/>
      <c r="J17" s="606">
        <f>'20pobl'!Q18</f>
        <v>403248</v>
      </c>
      <c r="K17" s="607">
        <f t="shared" si="6"/>
        <v>6.0963996367389539</v>
      </c>
      <c r="L17" s="603"/>
      <c r="M17" s="606">
        <f>'20pobl'!X18</f>
        <v>218853</v>
      </c>
      <c r="N17" s="607">
        <f t="shared" si="1"/>
        <v>7.6402268751464053</v>
      </c>
      <c r="O17" s="603"/>
      <c r="P17" s="608">
        <f t="shared" si="7"/>
        <v>148272</v>
      </c>
      <c r="Q17" s="609">
        <f>P17*100/D17</f>
        <v>6.2492413514060283</v>
      </c>
      <c r="R17" s="603"/>
      <c r="S17" s="606">
        <f>'23solcasaad'!J18</f>
        <v>30224</v>
      </c>
      <c r="T17" s="610">
        <f>S17*100/G17</f>
        <v>1.7265539356735269</v>
      </c>
      <c r="U17" s="603"/>
      <c r="V17" s="606">
        <f>'23solcasaad'!Q18</f>
        <v>26912</v>
      </c>
      <c r="W17" s="610">
        <f>V17*100/J17</f>
        <v>6.6738086735706066</v>
      </c>
      <c r="X17" s="603"/>
      <c r="Y17" s="606">
        <f>'23solcasaad'!X18</f>
        <v>91136</v>
      </c>
      <c r="Z17" s="610">
        <f>Y17*100/M17</f>
        <v>41.642563729992276</v>
      </c>
      <c r="AA17" s="589"/>
      <c r="AB17" s="590">
        <f t="shared" si="12"/>
        <v>1</v>
      </c>
      <c r="AC17" s="590">
        <v>7</v>
      </c>
      <c r="AD17" s="590">
        <f t="shared" si="13"/>
        <v>17</v>
      </c>
      <c r="AE17" s="591" t="str">
        <f t="shared" si="2"/>
        <v>Rioja, La</v>
      </c>
      <c r="AF17" s="592">
        <f t="shared" si="3"/>
        <v>4.4640066022282516</v>
      </c>
      <c r="AH17" s="590">
        <f t="shared" si="14"/>
        <v>2</v>
      </c>
      <c r="AI17" s="590">
        <v>7</v>
      </c>
      <c r="AJ17" s="590">
        <f t="shared" si="15"/>
        <v>6</v>
      </c>
      <c r="AK17" s="591" t="str">
        <f t="shared" si="16"/>
        <v>Cantabria</v>
      </c>
      <c r="AL17" s="592">
        <f t="shared" si="17"/>
        <v>1.4464723085156228</v>
      </c>
      <c r="AN17" s="590">
        <f t="shared" si="18"/>
        <v>7</v>
      </c>
      <c r="AO17" s="590">
        <v>7</v>
      </c>
      <c r="AP17" s="590">
        <f t="shared" si="19"/>
        <v>7</v>
      </c>
      <c r="AQ17" s="591" t="str">
        <f t="shared" si="20"/>
        <v>Castilla y León</v>
      </c>
      <c r="AR17" s="592">
        <f t="shared" si="21"/>
        <v>6.6738086735706066</v>
      </c>
      <c r="AT17" s="590">
        <f t="shared" si="22"/>
        <v>4</v>
      </c>
      <c r="AU17" s="590">
        <v>7</v>
      </c>
      <c r="AV17" s="590">
        <f t="shared" si="23"/>
        <v>17</v>
      </c>
      <c r="AW17" s="591" t="str">
        <f t="shared" si="24"/>
        <v>Rioja, La</v>
      </c>
      <c r="AX17" s="592">
        <f t="shared" si="25"/>
        <v>37.247640124655618</v>
      </c>
    </row>
    <row r="18" spans="1:50" s="588" customFormat="1" ht="18" customHeight="1" x14ac:dyDescent="0.15">
      <c r="A18" s="617"/>
      <c r="B18" s="602" t="s">
        <v>43</v>
      </c>
      <c r="C18" s="603"/>
      <c r="D18" s="604">
        <f t="shared" si="4"/>
        <v>2053328</v>
      </c>
      <c r="E18" s="605">
        <f t="shared" si="0"/>
        <v>4.3250338806902606</v>
      </c>
      <c r="F18" s="603"/>
      <c r="G18" s="606">
        <f>'20pobl'!J19</f>
        <v>1657821</v>
      </c>
      <c r="H18" s="607">
        <f t="shared" si="5"/>
        <v>4.3630990401461611</v>
      </c>
      <c r="I18" s="603"/>
      <c r="J18" s="606">
        <f>'20pobl'!Q19</f>
        <v>263299</v>
      </c>
      <c r="K18" s="607">
        <f t="shared" si="6"/>
        <v>3.9806172081541131</v>
      </c>
      <c r="L18" s="603"/>
      <c r="M18" s="606">
        <f>'20pobl'!X19</f>
        <v>132208</v>
      </c>
      <c r="N18" s="607">
        <f t="shared" si="1"/>
        <v>4.6154227481887657</v>
      </c>
      <c r="O18" s="603"/>
      <c r="P18" s="608">
        <f t="shared" si="7"/>
        <v>91964</v>
      </c>
      <c r="Q18" s="609">
        <f t="shared" si="8"/>
        <v>4.4787778669554985</v>
      </c>
      <c r="R18" s="603"/>
      <c r="S18" s="606">
        <f>'23solcasaad'!J19</f>
        <v>21152</v>
      </c>
      <c r="T18" s="610">
        <f t="shared" si="9"/>
        <v>1.2758916674357486</v>
      </c>
      <c r="U18" s="603"/>
      <c r="V18" s="606">
        <f>'23solcasaad'!Q19</f>
        <v>18257</v>
      </c>
      <c r="W18" s="610">
        <f t="shared" si="10"/>
        <v>6.933942020288721</v>
      </c>
      <c r="X18" s="603"/>
      <c r="Y18" s="606">
        <f>'23solcasaad'!X19</f>
        <v>52555</v>
      </c>
      <c r="Z18" s="610">
        <f t="shared" si="11"/>
        <v>39.751754810601476</v>
      </c>
      <c r="AA18" s="589"/>
      <c r="AB18" s="590">
        <f t="shared" si="12"/>
        <v>6</v>
      </c>
      <c r="AC18" s="590">
        <v>8</v>
      </c>
      <c r="AD18" s="590">
        <f t="shared" si="13"/>
        <v>3</v>
      </c>
      <c r="AE18" s="591" t="str">
        <f t="shared" si="2"/>
        <v>Asturias, Principado de</v>
      </c>
      <c r="AF18" s="592">
        <f t="shared" si="3"/>
        <v>4.4479568740880238</v>
      </c>
      <c r="AH18" s="590">
        <f t="shared" si="14"/>
        <v>12</v>
      </c>
      <c r="AI18" s="590">
        <v>8</v>
      </c>
      <c r="AJ18" s="590">
        <f t="shared" si="15"/>
        <v>9</v>
      </c>
      <c r="AK18" s="591" t="str">
        <f t="shared" si="16"/>
        <v>Cataluña</v>
      </c>
      <c r="AL18" s="592">
        <f t="shared" si="17"/>
        <v>1.4140613872667711</v>
      </c>
      <c r="AN18" s="590">
        <f t="shared" si="18"/>
        <v>5</v>
      </c>
      <c r="AO18" s="590">
        <v>8</v>
      </c>
      <c r="AP18" s="590">
        <f t="shared" si="19"/>
        <v>20</v>
      </c>
      <c r="AQ18" s="591" t="str">
        <f t="shared" si="20"/>
        <v>TOTAL</v>
      </c>
      <c r="AR18" s="592">
        <f t="shared" si="21"/>
        <v>6.5973273674746507</v>
      </c>
      <c r="AT18" s="590">
        <f t="shared" si="22"/>
        <v>5</v>
      </c>
      <c r="AU18" s="590">
        <v>8</v>
      </c>
      <c r="AV18" s="590">
        <f t="shared" si="23"/>
        <v>16</v>
      </c>
      <c r="AW18" s="591" t="str">
        <f t="shared" si="24"/>
        <v>País Vasco</v>
      </c>
      <c r="AX18" s="592">
        <f t="shared" si="25"/>
        <v>37.006534552781737</v>
      </c>
    </row>
    <row r="19" spans="1:50" s="588" customFormat="1" ht="18" customHeight="1" x14ac:dyDescent="0.15">
      <c r="A19" s="617"/>
      <c r="B19" s="602" t="s">
        <v>44</v>
      </c>
      <c r="C19" s="603"/>
      <c r="D19" s="604">
        <f t="shared" si="4"/>
        <v>7792611</v>
      </c>
      <c r="E19" s="605">
        <f t="shared" si="0"/>
        <v>16.413990650319683</v>
      </c>
      <c r="F19" s="603"/>
      <c r="G19" s="606">
        <f>'20pobl'!J20</f>
        <v>6290816</v>
      </c>
      <c r="H19" s="607">
        <f t="shared" si="5"/>
        <v>16.556343086096817</v>
      </c>
      <c r="I19" s="603"/>
      <c r="J19" s="606">
        <f>'20pobl'!Q20</f>
        <v>1048523</v>
      </c>
      <c r="K19" s="607">
        <f t="shared" si="6"/>
        <v>15.851821301810395</v>
      </c>
      <c r="L19" s="603"/>
      <c r="M19" s="606">
        <f>'20pobl'!X20</f>
        <v>453272</v>
      </c>
      <c r="N19" s="607">
        <f t="shared" si="1"/>
        <v>15.823867692704059</v>
      </c>
      <c r="O19" s="603"/>
      <c r="P19" s="608">
        <f t="shared" si="7"/>
        <v>359267</v>
      </c>
      <c r="Q19" s="609">
        <f t="shared" si="8"/>
        <v>4.6103546038676892</v>
      </c>
      <c r="R19" s="603"/>
      <c r="S19" s="606">
        <f>'23solcasaad'!J20</f>
        <v>88956</v>
      </c>
      <c r="T19" s="610">
        <f t="shared" si="9"/>
        <v>1.4140613872667711</v>
      </c>
      <c r="U19" s="603"/>
      <c r="V19" s="606">
        <f>'23solcasaad'!Q20</f>
        <v>81383</v>
      </c>
      <c r="W19" s="610">
        <f t="shared" si="10"/>
        <v>7.761680001297063</v>
      </c>
      <c r="X19" s="603"/>
      <c r="Y19" s="606">
        <f>'23solcasaad'!X20</f>
        <v>188928</v>
      </c>
      <c r="Z19" s="610">
        <f t="shared" si="11"/>
        <v>41.680933302740961</v>
      </c>
      <c r="AA19" s="589"/>
      <c r="AB19" s="590">
        <f t="shared" si="12"/>
        <v>5</v>
      </c>
      <c r="AC19" s="590">
        <v>9</v>
      </c>
      <c r="AD19" s="590">
        <f t="shared" si="13"/>
        <v>20</v>
      </c>
      <c r="AE19" s="591" t="str">
        <f t="shared" si="2"/>
        <v>TOTAL</v>
      </c>
      <c r="AF19" s="592">
        <f t="shared" si="3"/>
        <v>4.2089253765422194</v>
      </c>
      <c r="AH19" s="590">
        <f t="shared" si="14"/>
        <v>8</v>
      </c>
      <c r="AI19" s="590">
        <v>9</v>
      </c>
      <c r="AJ19" s="590">
        <f t="shared" si="15"/>
        <v>3</v>
      </c>
      <c r="AK19" s="591" t="str">
        <f t="shared" si="16"/>
        <v>Asturias, Principado de</v>
      </c>
      <c r="AL19" s="592">
        <f t="shared" si="17"/>
        <v>1.3630214667340776</v>
      </c>
      <c r="AN19" s="590">
        <f t="shared" si="18"/>
        <v>3</v>
      </c>
      <c r="AO19" s="590">
        <v>9</v>
      </c>
      <c r="AP19" s="590">
        <f t="shared" si="19"/>
        <v>16</v>
      </c>
      <c r="AQ19" s="591" t="str">
        <f t="shared" si="20"/>
        <v>País Vasco</v>
      </c>
      <c r="AR19" s="592">
        <f t="shared" si="21"/>
        <v>6.1997112199541347</v>
      </c>
      <c r="AT19" s="590">
        <f t="shared" si="22"/>
        <v>3</v>
      </c>
      <c r="AU19" s="590">
        <v>9</v>
      </c>
      <c r="AV19" s="590">
        <f t="shared" si="23"/>
        <v>20</v>
      </c>
      <c r="AW19" s="591" t="str">
        <f t="shared" si="24"/>
        <v>TOTAL</v>
      </c>
      <c r="AX19" s="592">
        <f t="shared" si="25"/>
        <v>36.453000419272868</v>
      </c>
    </row>
    <row r="20" spans="1:50" s="588" customFormat="1" ht="18" customHeight="1" x14ac:dyDescent="0.15">
      <c r="A20" s="617"/>
      <c r="B20" s="602" t="s">
        <v>6</v>
      </c>
      <c r="C20" s="603"/>
      <c r="D20" s="604">
        <f t="shared" si="4"/>
        <v>5097967</v>
      </c>
      <c r="E20" s="605">
        <f t="shared" si="0"/>
        <v>10.738118799159649</v>
      </c>
      <c r="F20" s="603"/>
      <c r="G20" s="606">
        <f>'20pobl'!J21</f>
        <v>4079746</v>
      </c>
      <c r="H20" s="607">
        <f t="shared" si="5"/>
        <v>10.737188065925176</v>
      </c>
      <c r="I20" s="603"/>
      <c r="J20" s="606">
        <f>'20pobl'!Q21</f>
        <v>729753</v>
      </c>
      <c r="K20" s="607">
        <f t="shared" si="6"/>
        <v>11.032580258573288</v>
      </c>
      <c r="L20" s="603"/>
      <c r="M20" s="606">
        <f>'20pobl'!X21</f>
        <v>288468</v>
      </c>
      <c r="N20" s="607">
        <f t="shared" si="1"/>
        <v>10.070508360496467</v>
      </c>
      <c r="O20" s="603"/>
      <c r="P20" s="608">
        <f t="shared" si="7"/>
        <v>187770</v>
      </c>
      <c r="Q20" s="609">
        <f t="shared" si="8"/>
        <v>3.6832329436420439</v>
      </c>
      <c r="R20" s="603"/>
      <c r="S20" s="606">
        <f>'23solcasaad'!J21</f>
        <v>51760</v>
      </c>
      <c r="T20" s="610">
        <f t="shared" si="9"/>
        <v>1.2687064341750687</v>
      </c>
      <c r="U20" s="603"/>
      <c r="V20" s="606">
        <f>'23solcasaad'!Q21</f>
        <v>41012</v>
      </c>
      <c r="W20" s="610">
        <f t="shared" si="10"/>
        <v>5.6199837479256676</v>
      </c>
      <c r="X20" s="603"/>
      <c r="Y20" s="606">
        <f>'23solcasaad'!X21</f>
        <v>94998</v>
      </c>
      <c r="Z20" s="610">
        <f t="shared" si="11"/>
        <v>32.93190232538791</v>
      </c>
      <c r="AA20" s="589"/>
      <c r="AB20" s="590">
        <f t="shared" si="12"/>
        <v>12</v>
      </c>
      <c r="AC20" s="590">
        <v>10</v>
      </c>
      <c r="AD20" s="590">
        <f t="shared" si="13"/>
        <v>6</v>
      </c>
      <c r="AE20" s="591" t="str">
        <f t="shared" si="2"/>
        <v>Cantabria</v>
      </c>
      <c r="AF20" s="593">
        <f t="shared" si="3"/>
        <v>4.0061359544381467</v>
      </c>
      <c r="AH20" s="590">
        <f t="shared" si="14"/>
        <v>13</v>
      </c>
      <c r="AI20" s="590">
        <v>10</v>
      </c>
      <c r="AJ20" s="590">
        <f t="shared" si="15"/>
        <v>20</v>
      </c>
      <c r="AK20" s="591" t="str">
        <f t="shared" si="16"/>
        <v>TOTAL</v>
      </c>
      <c r="AL20" s="592">
        <f t="shared" si="17"/>
        <v>1.3623208087290353</v>
      </c>
      <c r="AN20" s="590">
        <f t="shared" si="18"/>
        <v>12</v>
      </c>
      <c r="AO20" s="590">
        <v>10</v>
      </c>
      <c r="AP20" s="590">
        <f t="shared" si="19"/>
        <v>18</v>
      </c>
      <c r="AQ20" s="591" t="str">
        <f t="shared" si="20"/>
        <v>Ceuta y Melilla</v>
      </c>
      <c r="AR20" s="592">
        <f t="shared" si="21"/>
        <v>6.1739881703994151</v>
      </c>
      <c r="AT20" s="590">
        <f t="shared" si="22"/>
        <v>12</v>
      </c>
      <c r="AU20" s="590">
        <v>10</v>
      </c>
      <c r="AV20" s="590">
        <f t="shared" si="23"/>
        <v>13</v>
      </c>
      <c r="AW20" s="591" t="str">
        <f t="shared" si="24"/>
        <v>Madrid, Comunidad de</v>
      </c>
      <c r="AX20" s="592">
        <f t="shared" si="25"/>
        <v>34.547389230677823</v>
      </c>
    </row>
    <row r="21" spans="1:50" s="232" customFormat="1" ht="18" customHeight="1" x14ac:dyDescent="0.15">
      <c r="A21" s="677"/>
      <c r="B21" s="678" t="s">
        <v>5</v>
      </c>
      <c r="C21" s="679"/>
      <c r="D21" s="680">
        <f t="shared" si="4"/>
        <v>1054776</v>
      </c>
      <c r="E21" s="681">
        <f t="shared" si="0"/>
        <v>2.221730739822839</v>
      </c>
      <c r="F21" s="679"/>
      <c r="G21" s="682">
        <f>'20pobl'!J22</f>
        <v>828053</v>
      </c>
      <c r="H21" s="683">
        <f t="shared" si="5"/>
        <v>2.1792927279182428</v>
      </c>
      <c r="I21" s="679"/>
      <c r="J21" s="682">
        <f>'20pobl'!Q22</f>
        <v>152621</v>
      </c>
      <c r="K21" s="683">
        <f t="shared" si="6"/>
        <v>2.3073607530818152</v>
      </c>
      <c r="L21" s="679"/>
      <c r="M21" s="682">
        <f>'20pobl'!X22</f>
        <v>74102</v>
      </c>
      <c r="N21" s="683">
        <f t="shared" si="1"/>
        <v>2.5869240627366263</v>
      </c>
      <c r="O21" s="679"/>
      <c r="P21" s="684">
        <f t="shared" si="7"/>
        <v>56885</v>
      </c>
      <c r="Q21" s="685">
        <f t="shared" si="8"/>
        <v>5.3930882007174983</v>
      </c>
      <c r="R21" s="679"/>
      <c r="S21" s="682">
        <f>'23solcasaad'!J22</f>
        <v>12994</v>
      </c>
      <c r="T21" s="686">
        <f t="shared" si="9"/>
        <v>1.5692232260495402</v>
      </c>
      <c r="U21" s="679"/>
      <c r="V21" s="682">
        <f>'23solcasaad'!Q22</f>
        <v>12715</v>
      </c>
      <c r="W21" s="686">
        <f t="shared" si="10"/>
        <v>8.3310946724238466</v>
      </c>
      <c r="X21" s="679"/>
      <c r="Y21" s="682">
        <f>'23solcasaad'!X22</f>
        <v>31176</v>
      </c>
      <c r="Z21" s="610">
        <f t="shared" si="11"/>
        <v>42.071738954414187</v>
      </c>
      <c r="AA21" s="589"/>
      <c r="AB21" s="590">
        <f t="shared" si="12"/>
        <v>2</v>
      </c>
      <c r="AC21" s="590">
        <v>11</v>
      </c>
      <c r="AD21" s="590">
        <f t="shared" si="13"/>
        <v>2</v>
      </c>
      <c r="AE21" s="591" t="str">
        <f t="shared" si="2"/>
        <v>Aragón</v>
      </c>
      <c r="AF21" s="592">
        <f t="shared" si="3"/>
        <v>3.8652205546947744</v>
      </c>
      <c r="AG21" s="588"/>
      <c r="AH21" s="590">
        <f t="shared" si="14"/>
        <v>5</v>
      </c>
      <c r="AI21" s="590">
        <v>11</v>
      </c>
      <c r="AJ21" s="590">
        <f t="shared" si="15"/>
        <v>17</v>
      </c>
      <c r="AK21" s="591" t="str">
        <f t="shared" si="16"/>
        <v>Rioja, La</v>
      </c>
      <c r="AL21" s="592">
        <f t="shared" si="17"/>
        <v>1.3428085452177134</v>
      </c>
      <c r="AM21" s="588"/>
      <c r="AN21" s="590">
        <f t="shared" si="18"/>
        <v>2</v>
      </c>
      <c r="AO21" s="590">
        <v>11</v>
      </c>
      <c r="AP21" s="590">
        <f t="shared" si="19"/>
        <v>17</v>
      </c>
      <c r="AQ21" s="591" t="str">
        <f t="shared" si="20"/>
        <v>Rioja, La</v>
      </c>
      <c r="AR21" s="592">
        <f t="shared" si="21"/>
        <v>5.6989937914793405</v>
      </c>
      <c r="AS21" s="588"/>
      <c r="AT21" s="590">
        <f t="shared" si="22"/>
        <v>2</v>
      </c>
      <c r="AU21" s="590">
        <v>11</v>
      </c>
      <c r="AV21" s="590">
        <f t="shared" si="23"/>
        <v>14</v>
      </c>
      <c r="AW21" s="591" t="str">
        <f t="shared" si="24"/>
        <v>Murcia, Región de</v>
      </c>
      <c r="AX21" s="592">
        <f t="shared" si="25"/>
        <v>33.443135503321983</v>
      </c>
    </row>
    <row r="22" spans="1:50" s="232" customFormat="1" ht="18" customHeight="1" x14ac:dyDescent="0.15">
      <c r="A22" s="677"/>
      <c r="B22" s="678" t="s">
        <v>38</v>
      </c>
      <c r="C22" s="679"/>
      <c r="D22" s="680">
        <f t="shared" si="4"/>
        <v>2690464</v>
      </c>
      <c r="E22" s="681">
        <f t="shared" si="0"/>
        <v>5.6670672950339354</v>
      </c>
      <c r="F22" s="679"/>
      <c r="G22" s="682">
        <f>'20pobl'!J23</f>
        <v>1987834</v>
      </c>
      <c r="H22" s="683">
        <f t="shared" si="5"/>
        <v>5.231636357224275</v>
      </c>
      <c r="I22" s="679"/>
      <c r="J22" s="682">
        <f>'20pobl'!Q23</f>
        <v>464829</v>
      </c>
      <c r="K22" s="683">
        <f t="shared" si="6"/>
        <v>7.0273959120584131</v>
      </c>
      <c r="L22" s="679"/>
      <c r="M22" s="682">
        <f>'20pobl'!X23</f>
        <v>237801</v>
      </c>
      <c r="N22" s="683">
        <f t="shared" si="1"/>
        <v>8.3017074983513606</v>
      </c>
      <c r="O22" s="679"/>
      <c r="P22" s="684">
        <f t="shared" si="7"/>
        <v>80413</v>
      </c>
      <c r="Q22" s="685">
        <f t="shared" si="8"/>
        <v>2.9888153121543346</v>
      </c>
      <c r="R22" s="679"/>
      <c r="S22" s="682">
        <f>'23solcasaad'!J23</f>
        <v>22638</v>
      </c>
      <c r="T22" s="686">
        <f t="shared" si="9"/>
        <v>1.1388274876071141</v>
      </c>
      <c r="U22" s="679"/>
      <c r="V22" s="682">
        <f>'23solcasaad'!Q23</f>
        <v>14760</v>
      </c>
      <c r="W22" s="686">
        <f t="shared" si="10"/>
        <v>3.1753612618834022</v>
      </c>
      <c r="X22" s="679"/>
      <c r="Y22" s="682">
        <f>'23solcasaad'!X23</f>
        <v>43015</v>
      </c>
      <c r="Z22" s="610">
        <f t="shared" si="11"/>
        <v>18.088653958561991</v>
      </c>
      <c r="AA22" s="589"/>
      <c r="AB22" s="590">
        <f t="shared" si="12"/>
        <v>17</v>
      </c>
      <c r="AC22" s="590">
        <v>12</v>
      </c>
      <c r="AD22" s="590">
        <f t="shared" si="13"/>
        <v>10</v>
      </c>
      <c r="AE22" s="591" t="str">
        <f t="shared" si="2"/>
        <v>Comunitat Valenciana</v>
      </c>
      <c r="AF22" s="592">
        <f t="shared" si="3"/>
        <v>3.6832329436420439</v>
      </c>
      <c r="AG22" s="588"/>
      <c r="AH22" s="590">
        <f t="shared" si="14"/>
        <v>15</v>
      </c>
      <c r="AI22" s="590">
        <v>12</v>
      </c>
      <c r="AJ22" s="590">
        <f t="shared" si="15"/>
        <v>8</v>
      </c>
      <c r="AK22" s="591" t="str">
        <f t="shared" si="16"/>
        <v>Castilla - La Mancha</v>
      </c>
      <c r="AL22" s="592">
        <f t="shared" si="17"/>
        <v>1.2758916674357486</v>
      </c>
      <c r="AM22" s="588"/>
      <c r="AN22" s="590">
        <f t="shared" si="18"/>
        <v>19</v>
      </c>
      <c r="AO22" s="590">
        <v>12</v>
      </c>
      <c r="AP22" s="590">
        <f t="shared" si="19"/>
        <v>10</v>
      </c>
      <c r="AQ22" s="591" t="str">
        <f t="shared" si="20"/>
        <v>Comunitat Valenciana</v>
      </c>
      <c r="AR22" s="592">
        <f t="shared" si="21"/>
        <v>5.6199837479256676</v>
      </c>
      <c r="AS22" s="588"/>
      <c r="AT22" s="590">
        <f t="shared" si="22"/>
        <v>19</v>
      </c>
      <c r="AU22" s="590">
        <v>12</v>
      </c>
      <c r="AV22" s="590">
        <f t="shared" si="23"/>
        <v>10</v>
      </c>
      <c r="AW22" s="591" t="str">
        <f t="shared" si="24"/>
        <v>Comunitat Valenciana</v>
      </c>
      <c r="AX22" s="592">
        <f t="shared" si="25"/>
        <v>32.93190232538791</v>
      </c>
    </row>
    <row r="23" spans="1:50" s="232" customFormat="1" ht="18" customHeight="1" x14ac:dyDescent="0.15">
      <c r="A23" s="677"/>
      <c r="B23" s="678" t="s">
        <v>45</v>
      </c>
      <c r="C23" s="679"/>
      <c r="D23" s="680">
        <f t="shared" si="4"/>
        <v>6750336</v>
      </c>
      <c r="E23" s="681">
        <f t="shared" si="0"/>
        <v>14.218591431102663</v>
      </c>
      <c r="F23" s="679"/>
      <c r="G23" s="682">
        <f>'20pobl'!J24</f>
        <v>5514027</v>
      </c>
      <c r="H23" s="683">
        <f t="shared" si="5"/>
        <v>14.511968367537881</v>
      </c>
      <c r="I23" s="679"/>
      <c r="J23" s="682">
        <f>'20pobl'!Q24</f>
        <v>866035</v>
      </c>
      <c r="K23" s="683">
        <f t="shared" si="6"/>
        <v>13.092924104777257</v>
      </c>
      <c r="L23" s="679"/>
      <c r="M23" s="682">
        <f>'20pobl'!X24</f>
        <v>370274</v>
      </c>
      <c r="N23" s="683">
        <f t="shared" si="1"/>
        <v>12.92638147965968</v>
      </c>
      <c r="O23" s="679"/>
      <c r="P23" s="684">
        <f t="shared" si="7"/>
        <v>225177</v>
      </c>
      <c r="Q23" s="685">
        <f t="shared" si="8"/>
        <v>3.3357895073667443</v>
      </c>
      <c r="R23" s="679"/>
      <c r="S23" s="682">
        <f>'23solcasaad'!J24</f>
        <v>53586</v>
      </c>
      <c r="T23" s="686">
        <f t="shared" si="9"/>
        <v>0.97181243399787487</v>
      </c>
      <c r="U23" s="679"/>
      <c r="V23" s="682">
        <f>'23solcasaad'!Q24</f>
        <v>43671</v>
      </c>
      <c r="W23" s="686">
        <f t="shared" si="10"/>
        <v>5.0426368449312093</v>
      </c>
      <c r="X23" s="679"/>
      <c r="Y23" s="682">
        <f>'23solcasaad'!X24</f>
        <v>127920</v>
      </c>
      <c r="Z23" s="610">
        <f t="shared" si="11"/>
        <v>34.547389230677823</v>
      </c>
      <c r="AA23" s="589"/>
      <c r="AB23" s="590">
        <f t="shared" si="12"/>
        <v>15</v>
      </c>
      <c r="AC23" s="590">
        <v>13</v>
      </c>
      <c r="AD23" s="590">
        <f t="shared" si="13"/>
        <v>14</v>
      </c>
      <c r="AE23" s="591" t="str">
        <f t="shared" si="2"/>
        <v>Murcia, Región de</v>
      </c>
      <c r="AF23" s="592">
        <f t="shared" si="3"/>
        <v>3.6688953036730081</v>
      </c>
      <c r="AG23" s="588"/>
      <c r="AH23" s="590">
        <f t="shared" si="14"/>
        <v>18</v>
      </c>
      <c r="AI23" s="590">
        <v>13</v>
      </c>
      <c r="AJ23" s="590">
        <f t="shared" si="15"/>
        <v>10</v>
      </c>
      <c r="AK23" s="591" t="str">
        <f t="shared" si="16"/>
        <v>Comunitat Valenciana</v>
      </c>
      <c r="AL23" s="592">
        <f t="shared" si="17"/>
        <v>1.2687064341750687</v>
      </c>
      <c r="AM23" s="588"/>
      <c r="AN23" s="590">
        <f t="shared" si="18"/>
        <v>16</v>
      </c>
      <c r="AO23" s="590">
        <v>13</v>
      </c>
      <c r="AP23" s="590">
        <f t="shared" si="19"/>
        <v>6</v>
      </c>
      <c r="AQ23" s="591" t="str">
        <f t="shared" si="20"/>
        <v>Cantabria</v>
      </c>
      <c r="AR23" s="592">
        <f t="shared" si="21"/>
        <v>5.2894073609323993</v>
      </c>
      <c r="AS23" s="588"/>
      <c r="AT23" s="590">
        <f t="shared" si="22"/>
        <v>10</v>
      </c>
      <c r="AU23" s="590">
        <v>13</v>
      </c>
      <c r="AV23" s="590">
        <f t="shared" si="23"/>
        <v>2</v>
      </c>
      <c r="AW23" s="591" t="str">
        <f t="shared" si="24"/>
        <v>Aragón</v>
      </c>
      <c r="AX23" s="592">
        <f t="shared" si="25"/>
        <v>32.169779216895428</v>
      </c>
    </row>
    <row r="24" spans="1:50" s="232" customFormat="1" ht="18" customHeight="1" x14ac:dyDescent="0.15">
      <c r="A24" s="677"/>
      <c r="B24" s="678" t="s">
        <v>46</v>
      </c>
      <c r="C24" s="679"/>
      <c r="D24" s="680">
        <f t="shared" si="4"/>
        <v>1531878</v>
      </c>
      <c r="E24" s="681">
        <f t="shared" si="0"/>
        <v>3.2266760357254345</v>
      </c>
      <c r="F24" s="679"/>
      <c r="G24" s="682">
        <f>'20pobl'!J25</f>
        <v>1285039</v>
      </c>
      <c r="H24" s="683">
        <f t="shared" si="5"/>
        <v>3.382001089050255</v>
      </c>
      <c r="I24" s="679"/>
      <c r="J24" s="682">
        <f>'20pobl'!Q25</f>
        <v>175195</v>
      </c>
      <c r="K24" s="683">
        <f t="shared" si="6"/>
        <v>2.6486398800700339</v>
      </c>
      <c r="L24" s="679"/>
      <c r="M24" s="682">
        <f>'20pobl'!X25</f>
        <v>71644</v>
      </c>
      <c r="N24" s="683">
        <f t="shared" si="1"/>
        <v>2.501114511763554</v>
      </c>
      <c r="O24" s="679"/>
      <c r="P24" s="684">
        <f t="shared" si="7"/>
        <v>56203</v>
      </c>
      <c r="Q24" s="685">
        <f t="shared" si="8"/>
        <v>3.6688953036730081</v>
      </c>
      <c r="R24" s="679"/>
      <c r="S24" s="682">
        <f>'23solcasaad'!J25</f>
        <v>19557</v>
      </c>
      <c r="T24" s="686">
        <f t="shared" si="9"/>
        <v>1.5218993353509116</v>
      </c>
      <c r="U24" s="679"/>
      <c r="V24" s="682">
        <f>'23solcasaad'!Q25</f>
        <v>12686</v>
      </c>
      <c r="W24" s="686">
        <f t="shared" si="10"/>
        <v>7.2410742315705354</v>
      </c>
      <c r="X24" s="679"/>
      <c r="Y24" s="682">
        <f>'23solcasaad'!X25</f>
        <v>23960</v>
      </c>
      <c r="Z24" s="610">
        <f t="shared" si="11"/>
        <v>33.443135503321983</v>
      </c>
      <c r="AA24" s="589"/>
      <c r="AB24" s="590">
        <f t="shared" si="12"/>
        <v>13</v>
      </c>
      <c r="AC24" s="590">
        <v>14</v>
      </c>
      <c r="AD24" s="590">
        <f t="shared" si="13"/>
        <v>4</v>
      </c>
      <c r="AE24" s="591" t="str">
        <f t="shared" si="2"/>
        <v>Balears, Illes</v>
      </c>
      <c r="AF24" s="592">
        <f t="shared" si="3"/>
        <v>3.4253764259653816</v>
      </c>
      <c r="AG24" s="588"/>
      <c r="AH24" s="590">
        <f t="shared" si="14"/>
        <v>6</v>
      </c>
      <c r="AI24" s="590">
        <v>14</v>
      </c>
      <c r="AJ24" s="590">
        <f t="shared" si="15"/>
        <v>4</v>
      </c>
      <c r="AK24" s="591" t="str">
        <f t="shared" si="16"/>
        <v>Balears, Illes</v>
      </c>
      <c r="AL24" s="592">
        <f t="shared" si="17"/>
        <v>1.1439757653087139</v>
      </c>
      <c r="AM24" s="588"/>
      <c r="AN24" s="590">
        <f t="shared" si="18"/>
        <v>4</v>
      </c>
      <c r="AO24" s="590">
        <v>14</v>
      </c>
      <c r="AP24" s="590">
        <f t="shared" si="19"/>
        <v>3</v>
      </c>
      <c r="AQ24" s="591" t="str">
        <f t="shared" si="20"/>
        <v>Asturias, Principado de</v>
      </c>
      <c r="AR24" s="592">
        <f t="shared" si="21"/>
        <v>5.2712641227883177</v>
      </c>
      <c r="AS24" s="588"/>
      <c r="AT24" s="590">
        <f t="shared" si="22"/>
        <v>11</v>
      </c>
      <c r="AU24" s="590">
        <v>14</v>
      </c>
      <c r="AV24" s="590">
        <f t="shared" si="23"/>
        <v>18</v>
      </c>
      <c r="AW24" s="591" t="str">
        <f t="shared" si="24"/>
        <v>Ceuta y Melilla</v>
      </c>
      <c r="AX24" s="592">
        <f t="shared" si="25"/>
        <v>30.088495575221238</v>
      </c>
    </row>
    <row r="25" spans="1:50" s="232" customFormat="1" ht="18" customHeight="1" x14ac:dyDescent="0.15">
      <c r="B25" s="678" t="s">
        <v>47</v>
      </c>
      <c r="C25" s="679"/>
      <c r="D25" s="687">
        <f t="shared" si="4"/>
        <v>664117</v>
      </c>
      <c r="E25" s="681">
        <f t="shared" si="0"/>
        <v>1.3988649284198011</v>
      </c>
      <c r="F25" s="679"/>
      <c r="G25" s="688">
        <f>'20pobl'!J26</f>
        <v>529501</v>
      </c>
      <c r="H25" s="683">
        <f t="shared" si="5"/>
        <v>1.3935553385175072</v>
      </c>
      <c r="I25" s="679"/>
      <c r="J25" s="688">
        <f>'20pobl'!Q26</f>
        <v>93138</v>
      </c>
      <c r="K25" s="683">
        <f t="shared" si="6"/>
        <v>1.408082543165974</v>
      </c>
      <c r="L25" s="679"/>
      <c r="M25" s="688">
        <f>'20pobl'!X26</f>
        <v>41478</v>
      </c>
      <c r="N25" s="683">
        <f t="shared" si="1"/>
        <v>1.4480099899353567</v>
      </c>
      <c r="O25" s="679"/>
      <c r="P25" s="689">
        <f t="shared" si="7"/>
        <v>21382</v>
      </c>
      <c r="Q25" s="685">
        <f t="shared" si="8"/>
        <v>3.2196134114922521</v>
      </c>
      <c r="R25" s="679"/>
      <c r="S25" s="688">
        <f>'23solcasaad'!J26</f>
        <v>5123</v>
      </c>
      <c r="T25" s="686">
        <f t="shared" si="9"/>
        <v>0.96751469780038191</v>
      </c>
      <c r="U25" s="679"/>
      <c r="V25" s="688">
        <f>'23solcasaad'!Q26</f>
        <v>4027</v>
      </c>
      <c r="W25" s="686">
        <f t="shared" si="10"/>
        <v>4.3236917262556638</v>
      </c>
      <c r="X25" s="679"/>
      <c r="Y25" s="688">
        <f>'23solcasaad'!X26</f>
        <v>12232</v>
      </c>
      <c r="Z25" s="610">
        <f t="shared" si="11"/>
        <v>29.490332224311683</v>
      </c>
      <c r="AA25" s="589"/>
      <c r="AB25" s="590">
        <f t="shared" si="12"/>
        <v>16</v>
      </c>
      <c r="AC25" s="590">
        <v>15</v>
      </c>
      <c r="AD25" s="590">
        <f t="shared" si="13"/>
        <v>13</v>
      </c>
      <c r="AE25" s="591" t="str">
        <f t="shared" si="2"/>
        <v>Madrid, Comunidad de</v>
      </c>
      <c r="AF25" s="592">
        <f t="shared" si="3"/>
        <v>3.3357895073667443</v>
      </c>
      <c r="AG25" s="588"/>
      <c r="AH25" s="590">
        <f t="shared" si="14"/>
        <v>19</v>
      </c>
      <c r="AI25" s="590">
        <v>15</v>
      </c>
      <c r="AJ25" s="590">
        <f t="shared" si="15"/>
        <v>12</v>
      </c>
      <c r="AK25" s="591" t="str">
        <f t="shared" si="16"/>
        <v>Galicia</v>
      </c>
      <c r="AL25" s="592">
        <f t="shared" si="17"/>
        <v>1.1388274876071141</v>
      </c>
      <c r="AM25" s="588"/>
      <c r="AN25" s="590">
        <f t="shared" si="18"/>
        <v>18</v>
      </c>
      <c r="AO25" s="590">
        <v>15</v>
      </c>
      <c r="AP25" s="590">
        <f t="shared" si="19"/>
        <v>2</v>
      </c>
      <c r="AQ25" s="591" t="str">
        <f t="shared" si="20"/>
        <v>Aragón</v>
      </c>
      <c r="AR25" s="592">
        <f t="shared" si="21"/>
        <v>5.1030562203703802</v>
      </c>
      <c r="AS25" s="588"/>
      <c r="AT25" s="590">
        <f t="shared" si="22"/>
        <v>15</v>
      </c>
      <c r="AU25" s="590">
        <v>15</v>
      </c>
      <c r="AV25" s="590">
        <f t="shared" si="23"/>
        <v>15</v>
      </c>
      <c r="AW25" s="591" t="str">
        <f t="shared" si="24"/>
        <v>Navarra, Comunidad Foral de</v>
      </c>
      <c r="AX25" s="592">
        <f t="shared" si="25"/>
        <v>29.490332224311683</v>
      </c>
    </row>
    <row r="26" spans="1:50" s="232" customFormat="1" ht="18" customHeight="1" x14ac:dyDescent="0.15">
      <c r="B26" s="678" t="s">
        <v>48</v>
      </c>
      <c r="C26" s="679"/>
      <c r="D26" s="687">
        <f t="shared" si="4"/>
        <v>2208174</v>
      </c>
      <c r="E26" s="681">
        <f t="shared" si="0"/>
        <v>4.6511942390399073</v>
      </c>
      <c r="F26" s="679"/>
      <c r="G26" s="688">
        <f>'20pobl'!J27</f>
        <v>1695657</v>
      </c>
      <c r="H26" s="683">
        <f t="shared" si="5"/>
        <v>4.4626768686831202</v>
      </c>
      <c r="I26" s="679"/>
      <c r="J26" s="688">
        <f>'20pobl'!Q27</f>
        <v>353210</v>
      </c>
      <c r="K26" s="683">
        <f t="shared" si="6"/>
        <v>5.3399131940953604</v>
      </c>
      <c r="L26" s="679"/>
      <c r="M26" s="688">
        <f>'20pobl'!X27</f>
        <v>159307</v>
      </c>
      <c r="N26" s="683">
        <f t="shared" si="1"/>
        <v>5.561457338025745</v>
      </c>
      <c r="O26" s="679"/>
      <c r="P26" s="689">
        <f t="shared" si="7"/>
        <v>109999</v>
      </c>
      <c r="Q26" s="685">
        <f t="shared" si="8"/>
        <v>4.9814462084962505</v>
      </c>
      <c r="R26" s="679"/>
      <c r="S26" s="688">
        <f>'23solcasaad'!J27</f>
        <v>29147</v>
      </c>
      <c r="T26" s="686">
        <f t="shared" si="9"/>
        <v>1.7189207487127409</v>
      </c>
      <c r="U26" s="679"/>
      <c r="V26" s="688">
        <f>'23solcasaad'!Q27</f>
        <v>21898</v>
      </c>
      <c r="W26" s="686">
        <f t="shared" si="10"/>
        <v>6.1997112199541347</v>
      </c>
      <c r="X26" s="679"/>
      <c r="Y26" s="688">
        <f>'23solcasaad'!X27</f>
        <v>58954</v>
      </c>
      <c r="Z26" s="610">
        <f t="shared" si="11"/>
        <v>37.006534552781737</v>
      </c>
      <c r="AA26" s="589"/>
      <c r="AB26" s="590">
        <f t="shared" si="12"/>
        <v>4</v>
      </c>
      <c r="AC26" s="590">
        <v>16</v>
      </c>
      <c r="AD26" s="590">
        <f t="shared" si="13"/>
        <v>15</v>
      </c>
      <c r="AE26" s="591" t="str">
        <f t="shared" si="2"/>
        <v>Navarra, Comunidad Foral de</v>
      </c>
      <c r="AF26" s="593">
        <f t="shared" si="3"/>
        <v>3.2196134114922521</v>
      </c>
      <c r="AG26" s="588"/>
      <c r="AH26" s="590">
        <f t="shared" si="14"/>
        <v>3</v>
      </c>
      <c r="AI26" s="590">
        <v>16</v>
      </c>
      <c r="AJ26" s="590">
        <f t="shared" si="15"/>
        <v>5</v>
      </c>
      <c r="AK26" s="591" t="str">
        <f t="shared" si="16"/>
        <v>Canarias</v>
      </c>
      <c r="AL26" s="592">
        <f t="shared" si="17"/>
        <v>1.1348412097733087</v>
      </c>
      <c r="AM26" s="588"/>
      <c r="AN26" s="590">
        <f t="shared" si="18"/>
        <v>9</v>
      </c>
      <c r="AO26" s="590">
        <v>16</v>
      </c>
      <c r="AP26" s="590">
        <f t="shared" si="19"/>
        <v>13</v>
      </c>
      <c r="AQ26" s="591" t="str">
        <f t="shared" si="20"/>
        <v>Madrid, Comunidad de</v>
      </c>
      <c r="AR26" s="592">
        <f t="shared" si="21"/>
        <v>5.0426368449312093</v>
      </c>
      <c r="AS26" s="588"/>
      <c r="AT26" s="590">
        <f t="shared" si="22"/>
        <v>8</v>
      </c>
      <c r="AU26" s="590">
        <v>16</v>
      </c>
      <c r="AV26" s="590">
        <f t="shared" si="23"/>
        <v>6</v>
      </c>
      <c r="AW26" s="591" t="str">
        <f t="shared" si="24"/>
        <v>Cantabria</v>
      </c>
      <c r="AX26" s="592">
        <f t="shared" si="25"/>
        <v>29.160573267037144</v>
      </c>
    </row>
    <row r="27" spans="1:50" s="232" customFormat="1" ht="18" customHeight="1" x14ac:dyDescent="0.15">
      <c r="B27" s="678" t="s">
        <v>49</v>
      </c>
      <c r="C27" s="679"/>
      <c r="D27" s="687">
        <f t="shared" si="4"/>
        <v>319892</v>
      </c>
      <c r="E27" s="690">
        <f t="shared" si="0"/>
        <v>0.67380551872948147</v>
      </c>
      <c r="F27" s="679"/>
      <c r="G27" s="688">
        <f>'20pobl'!J28</f>
        <v>251041</v>
      </c>
      <c r="H27" s="691">
        <f t="shared" si="5"/>
        <v>0.66069662897100012</v>
      </c>
      <c r="I27" s="679"/>
      <c r="J27" s="688">
        <f>'20pobl'!Q28</f>
        <v>46710</v>
      </c>
      <c r="K27" s="691">
        <f t="shared" si="6"/>
        <v>0.70617294328075164</v>
      </c>
      <c r="L27" s="679"/>
      <c r="M27" s="688">
        <f>'20pobl'!X28</f>
        <v>22141</v>
      </c>
      <c r="N27" s="691">
        <f t="shared" si="1"/>
        <v>0.77294925471716891</v>
      </c>
      <c r="O27" s="679"/>
      <c r="P27" s="689">
        <f t="shared" si="7"/>
        <v>14280</v>
      </c>
      <c r="Q27" s="692">
        <f t="shared" si="8"/>
        <v>4.4640066022282516</v>
      </c>
      <c r="R27" s="679"/>
      <c r="S27" s="688">
        <f>'23solcasaad'!J28</f>
        <v>3371</v>
      </c>
      <c r="T27" s="415">
        <f t="shared" si="9"/>
        <v>1.3428085452177134</v>
      </c>
      <c r="U27" s="679"/>
      <c r="V27" s="688">
        <f>'23solcasaad'!Q28</f>
        <v>2662</v>
      </c>
      <c r="W27" s="415">
        <f t="shared" si="10"/>
        <v>5.6989937914793405</v>
      </c>
      <c r="X27" s="679"/>
      <c r="Y27" s="688">
        <f>'23solcasaad'!X28</f>
        <v>8247</v>
      </c>
      <c r="Z27" s="613">
        <f t="shared" si="11"/>
        <v>37.247640124655618</v>
      </c>
      <c r="AA27" s="589"/>
      <c r="AB27" s="590">
        <f t="shared" si="12"/>
        <v>7</v>
      </c>
      <c r="AC27" s="590">
        <v>17</v>
      </c>
      <c r="AD27" s="590">
        <f t="shared" si="13"/>
        <v>12</v>
      </c>
      <c r="AE27" s="591" t="str">
        <f t="shared" si="2"/>
        <v>Galicia</v>
      </c>
      <c r="AF27" s="592">
        <f t="shared" si="3"/>
        <v>2.9888153121543346</v>
      </c>
      <c r="AG27" s="588"/>
      <c r="AH27" s="590">
        <f t="shared" si="14"/>
        <v>11</v>
      </c>
      <c r="AI27" s="590">
        <v>17</v>
      </c>
      <c r="AJ27" s="590">
        <f t="shared" si="15"/>
        <v>2</v>
      </c>
      <c r="AK27" s="591" t="str">
        <f t="shared" si="16"/>
        <v>Aragón</v>
      </c>
      <c r="AL27" s="592">
        <f t="shared" si="17"/>
        <v>0.97437440789021668</v>
      </c>
      <c r="AM27" s="588"/>
      <c r="AN27" s="590">
        <f t="shared" si="18"/>
        <v>11</v>
      </c>
      <c r="AO27" s="590">
        <v>17</v>
      </c>
      <c r="AP27" s="590">
        <f t="shared" si="19"/>
        <v>5</v>
      </c>
      <c r="AQ27" s="591" t="str">
        <f t="shared" si="20"/>
        <v>Canarias</v>
      </c>
      <c r="AR27" s="592">
        <f t="shared" si="21"/>
        <v>4.7350928923141256</v>
      </c>
      <c r="AS27" s="588"/>
      <c r="AT27" s="590">
        <f t="shared" si="22"/>
        <v>7</v>
      </c>
      <c r="AU27" s="590">
        <v>17</v>
      </c>
      <c r="AV27" s="590">
        <f t="shared" si="23"/>
        <v>3</v>
      </c>
      <c r="AW27" s="591" t="str">
        <f t="shared" si="24"/>
        <v>Asturias, Principado de</v>
      </c>
      <c r="AX27" s="592">
        <f t="shared" si="25"/>
        <v>29.128332707472776</v>
      </c>
    </row>
    <row r="28" spans="1:50" s="232" customFormat="1" ht="18" customHeight="1" x14ac:dyDescent="0.15">
      <c r="B28" s="678" t="s">
        <v>4</v>
      </c>
      <c r="C28" s="679"/>
      <c r="D28" s="687">
        <f t="shared" si="4"/>
        <v>168287</v>
      </c>
      <c r="E28" s="690">
        <f t="shared" si="0"/>
        <v>0.35447185090726951</v>
      </c>
      <c r="F28" s="679"/>
      <c r="G28" s="688">
        <f>'20pobl'!J29</f>
        <v>148381</v>
      </c>
      <c r="H28" s="691">
        <f t="shared" si="5"/>
        <v>0.39051320901106185</v>
      </c>
      <c r="I28" s="679"/>
      <c r="J28" s="688">
        <f>'20pobl'!Q29</f>
        <v>15047</v>
      </c>
      <c r="K28" s="691">
        <f t="shared" si="6"/>
        <v>0.2274841421011661</v>
      </c>
      <c r="L28" s="679"/>
      <c r="M28" s="688">
        <f>'20pobl'!X29</f>
        <v>4859</v>
      </c>
      <c r="N28" s="691">
        <f t="shared" si="1"/>
        <v>0.16962921406759962</v>
      </c>
      <c r="O28" s="679"/>
      <c r="P28" s="689">
        <f t="shared" si="7"/>
        <v>4984</v>
      </c>
      <c r="Q28" s="692">
        <f t="shared" si="8"/>
        <v>2.9616072542739489</v>
      </c>
      <c r="R28" s="679"/>
      <c r="S28" s="688">
        <f>'23solcasaad'!J29</f>
        <v>2593</v>
      </c>
      <c r="T28" s="415">
        <f t="shared" si="9"/>
        <v>1.7475283223593316</v>
      </c>
      <c r="U28" s="679"/>
      <c r="V28" s="688">
        <f>'23solcasaad'!Q29</f>
        <v>929</v>
      </c>
      <c r="W28" s="415">
        <f t="shared" si="10"/>
        <v>6.1739881703994151</v>
      </c>
      <c r="X28" s="679"/>
      <c r="Y28" s="688">
        <f>'23solcasaad'!X29</f>
        <v>1462</v>
      </c>
      <c r="Z28" s="613">
        <f t="shared" si="11"/>
        <v>30.088495575221238</v>
      </c>
      <c r="AA28" s="589"/>
      <c r="AB28" s="590">
        <f t="shared" si="12"/>
        <v>18</v>
      </c>
      <c r="AC28" s="590">
        <v>18</v>
      </c>
      <c r="AD28" s="590">
        <f t="shared" si="13"/>
        <v>18</v>
      </c>
      <c r="AE28" s="591" t="str">
        <f t="shared" si="2"/>
        <v>Ceuta y Melilla</v>
      </c>
      <c r="AF28" s="592">
        <f t="shared" si="3"/>
        <v>2.9616072542739489</v>
      </c>
      <c r="AG28" s="588"/>
      <c r="AH28" s="590">
        <f t="shared" si="14"/>
        <v>1</v>
      </c>
      <c r="AI28" s="590">
        <v>18</v>
      </c>
      <c r="AJ28" s="590">
        <f t="shared" si="15"/>
        <v>13</v>
      </c>
      <c r="AK28" s="591" t="str">
        <f t="shared" si="16"/>
        <v>Madrid, Comunidad de</v>
      </c>
      <c r="AL28" s="592">
        <f t="shared" si="17"/>
        <v>0.97181243399787487</v>
      </c>
      <c r="AM28" s="588"/>
      <c r="AN28" s="590">
        <f t="shared" si="18"/>
        <v>10</v>
      </c>
      <c r="AO28" s="590">
        <v>18</v>
      </c>
      <c r="AP28" s="590">
        <f t="shared" si="19"/>
        <v>15</v>
      </c>
      <c r="AQ28" s="591" t="str">
        <f t="shared" si="20"/>
        <v>Navarra, Comunidad Foral de</v>
      </c>
      <c r="AR28" s="592">
        <f t="shared" si="21"/>
        <v>4.3236917262556638</v>
      </c>
      <c r="AS28" s="588"/>
      <c r="AT28" s="590">
        <f t="shared" si="22"/>
        <v>14</v>
      </c>
      <c r="AU28" s="590">
        <v>18</v>
      </c>
      <c r="AV28" s="590">
        <f t="shared" si="23"/>
        <v>5</v>
      </c>
      <c r="AW28" s="591" t="str">
        <f t="shared" si="24"/>
        <v>Canarias</v>
      </c>
      <c r="AX28" s="592">
        <f t="shared" si="25"/>
        <v>25.381093568293014</v>
      </c>
    </row>
    <row r="29" spans="1:50" s="232" customFormat="1" ht="3.75" customHeight="1" x14ac:dyDescent="0.15">
      <c r="A29" s="677"/>
      <c r="B29" s="431"/>
      <c r="C29" s="514"/>
      <c r="D29" s="431"/>
      <c r="E29" s="693"/>
      <c r="F29" s="514"/>
      <c r="G29" s="431"/>
      <c r="H29" s="694"/>
      <c r="I29" s="514"/>
      <c r="J29" s="431"/>
      <c r="K29" s="694"/>
      <c r="L29" s="514"/>
      <c r="M29" s="431"/>
      <c r="N29" s="694"/>
      <c r="O29" s="514"/>
      <c r="P29" s="431"/>
      <c r="Q29" s="695"/>
      <c r="R29" s="514"/>
      <c r="S29" s="431"/>
      <c r="T29" s="696"/>
      <c r="U29" s="514"/>
      <c r="V29" s="431"/>
      <c r="W29" s="694"/>
      <c r="X29" s="514"/>
      <c r="Y29" s="431"/>
      <c r="Z29" s="594"/>
      <c r="AA29" s="589"/>
      <c r="AB29" s="586"/>
      <c r="AC29" s="586"/>
      <c r="AD29" s="590">
        <f>MATCH(AC30,AB$11:AB$30,0)</f>
        <v>5</v>
      </c>
      <c r="AE29" s="591" t="str">
        <f t="shared" si="2"/>
        <v>Canarias</v>
      </c>
      <c r="AF29" s="592">
        <f t="shared" si="3"/>
        <v>2.6561956852662512</v>
      </c>
      <c r="AG29" s="588"/>
      <c r="AH29" s="586"/>
      <c r="AI29" s="586"/>
      <c r="AJ29" s="590">
        <f>MATCH(AI30,AH$11:AH$30,0)</f>
        <v>15</v>
      </c>
      <c r="AK29" s="591" t="str">
        <f t="shared" si="16"/>
        <v>Navarra, Comunidad Foral de</v>
      </c>
      <c r="AL29" s="592">
        <f t="shared" si="17"/>
        <v>0.96751469780038191</v>
      </c>
      <c r="AM29" s="588"/>
      <c r="AN29" s="586"/>
      <c r="AO29" s="586"/>
      <c r="AP29" s="590">
        <f>MATCH(AO30,AN$11:AN$30,0)</f>
        <v>12</v>
      </c>
      <c r="AQ29" s="591" t="str">
        <f t="shared" si="20"/>
        <v>Galicia</v>
      </c>
      <c r="AR29" s="592">
        <f>INDEX(W$11:W$30,AP29,1)</f>
        <v>3.1753612618834022</v>
      </c>
      <c r="AS29" s="588"/>
      <c r="AT29" s="586"/>
      <c r="AU29" s="586"/>
      <c r="AV29" s="590">
        <f>MATCH(AU30,AT$11:AT$30,0)</f>
        <v>12</v>
      </c>
      <c r="AW29" s="591" t="str">
        <f t="shared" si="24"/>
        <v>Galicia</v>
      </c>
      <c r="AX29" s="592">
        <f t="shared" si="25"/>
        <v>18.088653958561991</v>
      </c>
    </row>
    <row r="30" spans="1:50" s="440" customFormat="1" ht="18" customHeight="1" x14ac:dyDescent="0.15">
      <c r="B30" s="697" t="s">
        <v>3</v>
      </c>
      <c r="C30" s="675"/>
      <c r="D30" s="698">
        <f>SUM(D11:D28)</f>
        <v>47475420</v>
      </c>
      <c r="E30" s="696">
        <f>SUM(E11:E28)</f>
        <v>100</v>
      </c>
      <c r="F30" s="675"/>
      <c r="G30" s="698">
        <f>SUM(G11:G28)</f>
        <v>37996410</v>
      </c>
      <c r="H30" s="699">
        <f>SUM(H11:H28)</f>
        <v>99.999999999999972</v>
      </c>
      <c r="I30" s="675"/>
      <c r="J30" s="698">
        <f>SUM(J11:J28)</f>
        <v>6614527</v>
      </c>
      <c r="K30" s="699">
        <f>SUM(K11:K28)</f>
        <v>99.999999999999986</v>
      </c>
      <c r="L30" s="675"/>
      <c r="M30" s="698">
        <f>SUM(M11:M28)</f>
        <v>2864483</v>
      </c>
      <c r="N30" s="699">
        <f>SUM(N11:N28)</f>
        <v>100.00000000000001</v>
      </c>
      <c r="O30" s="675"/>
      <c r="P30" s="698">
        <f>SUM(P11:P28)</f>
        <v>1998205</v>
      </c>
      <c r="Q30" s="695">
        <f>P30*100/D30</f>
        <v>4.2089253765422194</v>
      </c>
      <c r="R30" s="675"/>
      <c r="S30" s="698">
        <f>SUM(S11:S28)</f>
        <v>517633</v>
      </c>
      <c r="T30" s="696">
        <f>S30*100/G30</f>
        <v>1.3623208087290353</v>
      </c>
      <c r="U30" s="675"/>
      <c r="V30" s="698">
        <f>SUM(V11:V28)</f>
        <v>436382</v>
      </c>
      <c r="W30" s="696">
        <f>V30*100/J30</f>
        <v>6.5973273674746507</v>
      </c>
      <c r="X30" s="675"/>
      <c r="Y30" s="698">
        <f>SUM(Y11:Y28)</f>
        <v>1044190</v>
      </c>
      <c r="Z30" s="595">
        <f>Y30*100/M30</f>
        <v>36.453000419272868</v>
      </c>
      <c r="AA30" s="589"/>
      <c r="AB30" s="590">
        <f>_xlfn.RANK.EQ(Q30,Q$11:Q$30,0)</f>
        <v>9</v>
      </c>
      <c r="AC30" s="590">
        <v>19</v>
      </c>
      <c r="AD30" s="586"/>
      <c r="AE30" s="586"/>
      <c r="AF30" s="596"/>
      <c r="AG30" s="298"/>
      <c r="AH30" s="590">
        <f t="shared" si="14"/>
        <v>10</v>
      </c>
      <c r="AI30" s="590">
        <v>19</v>
      </c>
      <c r="AJ30" s="586"/>
      <c r="AK30" s="586"/>
      <c r="AL30" s="596"/>
      <c r="AM30" s="298"/>
      <c r="AN30" s="590">
        <f t="shared" si="18"/>
        <v>8</v>
      </c>
      <c r="AO30" s="590">
        <v>19</v>
      </c>
      <c r="AP30" s="586"/>
      <c r="AQ30" s="586"/>
      <c r="AR30" s="596"/>
      <c r="AS30" s="298"/>
      <c r="AT30" s="590">
        <f t="shared" si="22"/>
        <v>9</v>
      </c>
      <c r="AU30" s="590">
        <v>19</v>
      </c>
      <c r="AV30" s="586"/>
      <c r="AW30" s="586"/>
      <c r="AX30" s="596"/>
    </row>
    <row r="31" spans="1:50" s="440" customFormat="1" ht="5.25" customHeight="1" x14ac:dyDescent="0.2">
      <c r="B31" s="785" t="s">
        <v>42</v>
      </c>
      <c r="C31" s="786"/>
      <c r="D31" s="786"/>
      <c r="E31" s="786"/>
      <c r="F31" s="786"/>
      <c r="G31" s="786"/>
      <c r="H31" s="786"/>
      <c r="I31" s="786"/>
      <c r="R31" s="786"/>
      <c r="Z31" s="298"/>
      <c r="AA31" s="298"/>
      <c r="AB31" s="298"/>
      <c r="AC31" s="298"/>
      <c r="AD31" s="298"/>
      <c r="AE31" s="298"/>
      <c r="AF31" s="298"/>
      <c r="AG31" s="298"/>
      <c r="AH31" s="298"/>
      <c r="AI31" s="298"/>
      <c r="AJ31" s="298"/>
      <c r="AK31" s="298"/>
      <c r="AL31" s="298"/>
      <c r="AM31" s="298"/>
      <c r="AN31" s="298"/>
      <c r="AO31" s="298"/>
      <c r="AP31" s="298"/>
      <c r="AQ31" s="298"/>
      <c r="AR31" s="298"/>
      <c r="AS31" s="298"/>
      <c r="AT31" s="298"/>
      <c r="AU31" s="298"/>
      <c r="AV31" s="298"/>
      <c r="AW31" s="298"/>
      <c r="AX31" s="298"/>
    </row>
    <row r="32" spans="1:50" s="440" customFormat="1" ht="5.25" customHeight="1" x14ac:dyDescent="0.2">
      <c r="B32" s="785" t="s">
        <v>50</v>
      </c>
      <c r="C32" s="787"/>
      <c r="D32" s="787"/>
      <c r="E32" s="787"/>
      <c r="F32" s="787"/>
      <c r="G32" s="787"/>
      <c r="H32" s="787"/>
      <c r="I32" s="787"/>
      <c r="R32" s="787"/>
      <c r="Z32" s="298"/>
      <c r="AA32" s="298"/>
      <c r="AB32" s="298"/>
      <c r="AC32" s="298"/>
      <c r="AD32" s="298"/>
      <c r="AE32" s="298"/>
      <c r="AF32" s="298"/>
      <c r="AG32" s="298"/>
      <c r="AH32" s="298"/>
      <c r="AI32" s="298"/>
      <c r="AJ32" s="298"/>
      <c r="AK32" s="298"/>
      <c r="AL32" s="298"/>
      <c r="AM32" s="298"/>
      <c r="AN32" s="298"/>
      <c r="AO32" s="298"/>
      <c r="AP32" s="298"/>
      <c r="AQ32" s="298"/>
      <c r="AR32" s="298"/>
      <c r="AS32" s="298"/>
      <c r="AT32" s="298"/>
      <c r="AU32" s="298"/>
      <c r="AV32" s="298"/>
      <c r="AW32" s="298"/>
      <c r="AX32" s="298"/>
    </row>
    <row r="33" spans="2:50" s="440" customFormat="1" ht="13.5" customHeight="1" x14ac:dyDescent="0.2">
      <c r="B33" s="1105" t="s">
        <v>179</v>
      </c>
      <c r="C33" s="1105"/>
      <c r="D33" s="1105"/>
      <c r="E33" s="1105"/>
      <c r="F33" s="1105"/>
      <c r="G33" s="1105"/>
      <c r="H33" s="1105"/>
      <c r="I33" s="1105"/>
      <c r="J33" s="1105"/>
      <c r="K33" s="1105"/>
      <c r="L33" s="1105"/>
      <c r="M33" s="1105"/>
      <c r="Z33" s="298"/>
      <c r="AA33" s="298"/>
      <c r="AB33" s="298"/>
      <c r="AC33" s="298"/>
      <c r="AD33" s="298"/>
      <c r="AE33" s="298"/>
      <c r="AF33" s="298"/>
      <c r="AG33" s="298"/>
      <c r="AH33" s="298"/>
      <c r="AI33" s="298"/>
      <c r="AJ33" s="298"/>
      <c r="AK33" s="298"/>
      <c r="AL33" s="298"/>
      <c r="AM33" s="298"/>
      <c r="AN33" s="298"/>
      <c r="AO33" s="298"/>
      <c r="AP33" s="298"/>
      <c r="AQ33" s="298"/>
      <c r="AR33" s="298"/>
      <c r="AS33" s="298"/>
      <c r="AT33" s="298"/>
      <c r="AU33" s="298"/>
      <c r="AV33" s="298"/>
      <c r="AW33" s="298"/>
      <c r="AX33" s="298"/>
    </row>
    <row r="34" spans="2:50" s="298" customFormat="1" ht="29.25" customHeight="1" x14ac:dyDescent="0.2">
      <c r="B34" s="1092"/>
      <c r="C34" s="1092"/>
      <c r="D34" s="1092"/>
      <c r="E34" s="1092"/>
      <c r="F34" s="1092"/>
      <c r="G34" s="1092"/>
      <c r="H34" s="1092"/>
      <c r="I34" s="1092"/>
      <c r="J34" s="1092"/>
      <c r="K34" s="1092"/>
      <c r="L34" s="1092"/>
      <c r="M34" s="1092"/>
      <c r="N34" s="1092"/>
      <c r="O34" s="1092"/>
      <c r="P34" s="1092"/>
      <c r="Q34" s="615"/>
      <c r="R34" s="615"/>
      <c r="S34" s="615"/>
    </row>
    <row r="35" spans="2:50" s="440" customFormat="1" ht="4.5" customHeight="1" x14ac:dyDescent="0.2">
      <c r="B35" s="1082"/>
      <c r="C35" s="1082"/>
      <c r="D35" s="1082"/>
      <c r="E35" s="1082"/>
      <c r="F35" s="1082"/>
      <c r="G35" s="1082"/>
      <c r="H35" s="1082"/>
      <c r="I35" s="1082"/>
      <c r="J35" s="1082"/>
      <c r="K35" s="1082"/>
      <c r="L35" s="1082"/>
      <c r="M35" s="1082"/>
      <c r="N35" s="1082"/>
      <c r="O35" s="1082"/>
      <c r="P35" s="1082"/>
      <c r="Q35" s="700"/>
      <c r="R35" s="700"/>
      <c r="S35" s="700"/>
      <c r="Z35" s="298"/>
      <c r="AA35" s="298"/>
      <c r="AB35" s="298"/>
      <c r="AC35" s="298"/>
      <c r="AD35" s="298"/>
      <c r="AE35" s="298"/>
      <c r="AF35" s="298"/>
      <c r="AG35" s="298"/>
      <c r="AH35" s="298"/>
      <c r="AI35" s="298"/>
      <c r="AJ35" s="298"/>
      <c r="AK35" s="298"/>
      <c r="AL35" s="298"/>
      <c r="AM35" s="298"/>
      <c r="AN35" s="298"/>
      <c r="AO35" s="298"/>
      <c r="AP35" s="298"/>
      <c r="AQ35" s="298"/>
      <c r="AR35" s="298"/>
      <c r="AS35" s="298"/>
      <c r="AT35" s="298"/>
      <c r="AU35" s="298"/>
      <c r="AV35" s="298"/>
      <c r="AW35" s="298"/>
      <c r="AX35" s="298"/>
    </row>
    <row r="36" spans="2:50" s="440" customFormat="1" x14ac:dyDescent="0.2">
      <c r="Z36" s="298"/>
      <c r="AA36" s="298"/>
      <c r="AB36" s="298"/>
      <c r="AC36" s="298"/>
      <c r="AD36" s="298"/>
      <c r="AE36" s="298"/>
      <c r="AF36" s="298"/>
      <c r="AG36" s="298"/>
      <c r="AH36" s="298"/>
      <c r="AI36" s="298"/>
      <c r="AJ36" s="298"/>
      <c r="AK36" s="298"/>
      <c r="AL36" s="298"/>
      <c r="AM36" s="298"/>
      <c r="AN36" s="298"/>
      <c r="AO36" s="298"/>
      <c r="AP36" s="298"/>
      <c r="AQ36" s="298"/>
      <c r="AR36" s="298"/>
      <c r="AS36" s="298"/>
      <c r="AT36" s="298"/>
      <c r="AU36" s="298"/>
      <c r="AV36" s="298"/>
      <c r="AW36" s="298"/>
      <c r="AX36" s="298"/>
    </row>
    <row r="37" spans="2:50" s="440" customFormat="1" x14ac:dyDescent="0.2">
      <c r="Z37" s="298"/>
      <c r="AA37" s="298"/>
      <c r="AB37" s="298"/>
      <c r="AC37" s="298"/>
      <c r="AD37" s="298"/>
      <c r="AE37" s="298"/>
      <c r="AF37" s="298"/>
      <c r="AG37" s="298"/>
      <c r="AH37" s="298"/>
      <c r="AI37" s="298"/>
      <c r="AJ37" s="298"/>
      <c r="AK37" s="298"/>
      <c r="AL37" s="298"/>
      <c r="AM37" s="298"/>
      <c r="AN37" s="298"/>
      <c r="AO37" s="298"/>
      <c r="AP37" s="298"/>
      <c r="AQ37" s="298"/>
      <c r="AR37" s="298"/>
      <c r="AS37" s="298"/>
      <c r="AT37" s="298"/>
      <c r="AU37" s="298"/>
      <c r="AV37" s="298"/>
      <c r="AW37" s="298"/>
      <c r="AX37" s="298"/>
    </row>
    <row r="38" spans="2:50" s="440" customFormat="1" x14ac:dyDescent="0.2">
      <c r="L38" s="701"/>
      <c r="M38" s="701"/>
      <c r="N38" s="701"/>
      <c r="Z38" s="298"/>
      <c r="AA38" s="298"/>
      <c r="AB38" s="298"/>
      <c r="AC38" s="298"/>
      <c r="AD38" s="298"/>
      <c r="AE38" s="298"/>
      <c r="AF38" s="298"/>
      <c r="AG38" s="298"/>
      <c r="AH38" s="298"/>
      <c r="AI38" s="298"/>
      <c r="AJ38" s="298"/>
      <c r="AK38" s="298"/>
      <c r="AL38" s="298"/>
      <c r="AM38" s="298"/>
      <c r="AN38" s="298"/>
      <c r="AO38" s="298"/>
      <c r="AP38" s="298"/>
      <c r="AQ38" s="298"/>
      <c r="AR38" s="298"/>
      <c r="AS38" s="298"/>
      <c r="AT38" s="298"/>
      <c r="AU38" s="298"/>
      <c r="AV38" s="298"/>
      <c r="AW38" s="298"/>
      <c r="AX38" s="298"/>
    </row>
    <row r="39" spans="2:50" s="440" customFormat="1" x14ac:dyDescent="0.2">
      <c r="Z39" s="298"/>
      <c r="AA39" s="298"/>
      <c r="AB39" s="298"/>
      <c r="AC39" s="298"/>
      <c r="AD39" s="298"/>
      <c r="AE39" s="298"/>
      <c r="AF39" s="298"/>
      <c r="AG39" s="298"/>
      <c r="AH39" s="298"/>
      <c r="AI39" s="298"/>
      <c r="AJ39" s="298"/>
      <c r="AK39" s="298"/>
      <c r="AL39" s="298"/>
      <c r="AM39" s="298"/>
      <c r="AN39" s="298"/>
      <c r="AO39" s="298"/>
      <c r="AP39" s="298"/>
      <c r="AQ39" s="298"/>
      <c r="AR39" s="298"/>
      <c r="AS39" s="298"/>
      <c r="AT39" s="298"/>
      <c r="AU39" s="298"/>
      <c r="AV39" s="298"/>
      <c r="AW39" s="298"/>
      <c r="AX39" s="298"/>
    </row>
    <row r="40" spans="2:50" s="440" customFormat="1" x14ac:dyDescent="0.2">
      <c r="Z40" s="298"/>
      <c r="AA40" s="298"/>
      <c r="AB40" s="298"/>
      <c r="AC40" s="298"/>
      <c r="AD40" s="298"/>
      <c r="AE40" s="298"/>
      <c r="AF40" s="298"/>
      <c r="AG40" s="298"/>
      <c r="AH40" s="298"/>
      <c r="AI40" s="298"/>
      <c r="AJ40" s="298"/>
      <c r="AK40" s="298"/>
      <c r="AL40" s="298"/>
      <c r="AM40" s="298"/>
      <c r="AN40" s="298"/>
      <c r="AO40" s="298"/>
      <c r="AP40" s="298"/>
      <c r="AQ40" s="298"/>
      <c r="AR40" s="298"/>
      <c r="AS40" s="298"/>
      <c r="AT40" s="298"/>
      <c r="AU40" s="298"/>
      <c r="AV40" s="298"/>
      <c r="AW40" s="298"/>
      <c r="AX40" s="298"/>
    </row>
    <row r="41" spans="2:50" s="440" customFormat="1" x14ac:dyDescent="0.2">
      <c r="Z41" s="298"/>
      <c r="AA41" s="298"/>
      <c r="AB41" s="298"/>
      <c r="AC41" s="298"/>
      <c r="AD41" s="298"/>
      <c r="AE41" s="298"/>
      <c r="AF41" s="298"/>
      <c r="AG41" s="298"/>
      <c r="AH41" s="298"/>
      <c r="AI41" s="298"/>
      <c r="AJ41" s="298"/>
      <c r="AK41" s="298"/>
      <c r="AL41" s="298"/>
      <c r="AM41" s="298"/>
      <c r="AN41" s="298"/>
      <c r="AO41" s="298"/>
      <c r="AP41" s="298"/>
      <c r="AQ41" s="298"/>
      <c r="AR41" s="298"/>
      <c r="AS41" s="298"/>
      <c r="AT41" s="298"/>
      <c r="AU41" s="298"/>
      <c r="AV41" s="298"/>
      <c r="AW41" s="298"/>
      <c r="AX41" s="298"/>
    </row>
    <row r="42" spans="2:50" s="440" customFormat="1" x14ac:dyDescent="0.2">
      <c r="Z42" s="298"/>
      <c r="AA42" s="298"/>
      <c r="AB42" s="298"/>
      <c r="AC42" s="298"/>
      <c r="AD42" s="298"/>
      <c r="AE42" s="298"/>
      <c r="AF42" s="298"/>
      <c r="AG42" s="298"/>
      <c r="AH42" s="298"/>
      <c r="AI42" s="298"/>
      <c r="AJ42" s="298"/>
      <c r="AK42" s="298"/>
      <c r="AL42" s="298"/>
      <c r="AM42" s="298"/>
      <c r="AN42" s="298"/>
      <c r="AO42" s="298"/>
      <c r="AP42" s="298"/>
      <c r="AQ42" s="298"/>
      <c r="AR42" s="298"/>
      <c r="AS42" s="298"/>
      <c r="AT42" s="298"/>
      <c r="AU42" s="298"/>
      <c r="AV42" s="298"/>
      <c r="AW42" s="298"/>
      <c r="AX42" s="298"/>
    </row>
    <row r="43" spans="2:50" s="440" customFormat="1" x14ac:dyDescent="0.2">
      <c r="Z43" s="298"/>
      <c r="AA43" s="298"/>
      <c r="AB43" s="298"/>
      <c r="AC43" s="298"/>
      <c r="AD43" s="298"/>
      <c r="AE43" s="298"/>
      <c r="AF43" s="298"/>
      <c r="AG43" s="298"/>
      <c r="AH43" s="298"/>
      <c r="AI43" s="298"/>
      <c r="AJ43" s="298"/>
      <c r="AK43" s="298"/>
      <c r="AL43" s="298"/>
      <c r="AM43" s="298"/>
      <c r="AN43" s="298"/>
      <c r="AO43" s="298"/>
      <c r="AP43" s="298"/>
      <c r="AQ43" s="298"/>
      <c r="AR43" s="298"/>
      <c r="AS43" s="298"/>
      <c r="AT43" s="298"/>
      <c r="AU43" s="298"/>
      <c r="AV43" s="298"/>
      <c r="AW43" s="298"/>
      <c r="AX43" s="298"/>
    </row>
    <row r="44" spans="2:50" s="440" customFormat="1" x14ac:dyDescent="0.2">
      <c r="Z44" s="298"/>
      <c r="AA44" s="298"/>
      <c r="AB44" s="298"/>
      <c r="AC44" s="298"/>
      <c r="AD44" s="298"/>
      <c r="AE44" s="298"/>
      <c r="AF44" s="298"/>
      <c r="AG44" s="298"/>
      <c r="AH44" s="298"/>
      <c r="AI44" s="298"/>
      <c r="AJ44" s="298"/>
      <c r="AK44" s="298"/>
      <c r="AL44" s="298"/>
      <c r="AM44" s="298"/>
      <c r="AN44" s="298"/>
      <c r="AO44" s="298"/>
      <c r="AP44" s="298"/>
      <c r="AQ44" s="298"/>
      <c r="AR44" s="298"/>
      <c r="AS44" s="298"/>
      <c r="AT44" s="298"/>
      <c r="AU44" s="298"/>
      <c r="AV44" s="298"/>
      <c r="AW44" s="298"/>
      <c r="AX44" s="298"/>
    </row>
    <row r="45" spans="2:50" s="440" customFormat="1" x14ac:dyDescent="0.2">
      <c r="Z45" s="298"/>
      <c r="AA45" s="298"/>
      <c r="AB45" s="298"/>
      <c r="AC45" s="298"/>
      <c r="AD45" s="298"/>
      <c r="AE45" s="298"/>
      <c r="AF45" s="298"/>
      <c r="AG45" s="298"/>
      <c r="AH45" s="298"/>
      <c r="AI45" s="298"/>
      <c r="AJ45" s="298"/>
      <c r="AK45" s="298"/>
      <c r="AL45" s="298"/>
      <c r="AM45" s="298"/>
      <c r="AN45" s="298"/>
      <c r="AO45" s="298"/>
      <c r="AP45" s="298"/>
      <c r="AQ45" s="298"/>
      <c r="AR45" s="298"/>
      <c r="AS45" s="298"/>
      <c r="AT45" s="298"/>
      <c r="AU45" s="298"/>
      <c r="AV45" s="298"/>
      <c r="AW45" s="298"/>
      <c r="AX45" s="298"/>
    </row>
    <row r="46" spans="2:50" s="440" customFormat="1" x14ac:dyDescent="0.2">
      <c r="Z46" s="298"/>
      <c r="AA46" s="298"/>
      <c r="AB46" s="298"/>
      <c r="AC46" s="298"/>
      <c r="AD46" s="298"/>
      <c r="AE46" s="298"/>
      <c r="AF46" s="298"/>
      <c r="AG46" s="298"/>
      <c r="AH46" s="298"/>
      <c r="AI46" s="298"/>
      <c r="AJ46" s="298"/>
      <c r="AK46" s="298"/>
      <c r="AL46" s="298"/>
      <c r="AM46" s="298"/>
      <c r="AN46" s="298"/>
      <c r="AO46" s="298"/>
      <c r="AP46" s="298"/>
      <c r="AQ46" s="298"/>
      <c r="AR46" s="298"/>
      <c r="AS46" s="298"/>
      <c r="AT46" s="298"/>
      <c r="AU46" s="298"/>
      <c r="AV46" s="298"/>
      <c r="AW46" s="298"/>
      <c r="AX46" s="298"/>
    </row>
    <row r="47" spans="2:50" s="440" customFormat="1" x14ac:dyDescent="0.2">
      <c r="Z47" s="298"/>
      <c r="AA47" s="298"/>
      <c r="AB47" s="298"/>
      <c r="AC47" s="298"/>
      <c r="AD47" s="298"/>
      <c r="AE47" s="298"/>
      <c r="AF47" s="298"/>
      <c r="AG47" s="298"/>
      <c r="AH47" s="298"/>
      <c r="AI47" s="298"/>
      <c r="AJ47" s="298"/>
      <c r="AK47" s="298"/>
      <c r="AL47" s="298"/>
      <c r="AM47" s="298"/>
      <c r="AN47" s="298"/>
      <c r="AO47" s="298"/>
      <c r="AP47" s="298"/>
      <c r="AQ47" s="298"/>
      <c r="AR47" s="298"/>
      <c r="AS47" s="298"/>
      <c r="AT47" s="298"/>
      <c r="AU47" s="298"/>
      <c r="AV47" s="298"/>
      <c r="AW47" s="298"/>
      <c r="AX47" s="298"/>
    </row>
    <row r="48" spans="2:50" s="440" customFormat="1" x14ac:dyDescent="0.2">
      <c r="Z48" s="298"/>
      <c r="AA48" s="298"/>
      <c r="AB48" s="298"/>
      <c r="AC48" s="298"/>
      <c r="AD48" s="298"/>
      <c r="AE48" s="298"/>
      <c r="AF48" s="298"/>
      <c r="AG48" s="298"/>
      <c r="AH48" s="298"/>
      <c r="AI48" s="298"/>
      <c r="AJ48" s="298"/>
      <c r="AK48" s="298"/>
      <c r="AL48" s="298"/>
      <c r="AM48" s="298"/>
      <c r="AN48" s="298"/>
      <c r="AO48" s="298"/>
      <c r="AP48" s="298"/>
      <c r="AQ48" s="298"/>
      <c r="AR48" s="298"/>
      <c r="AS48" s="298"/>
      <c r="AT48" s="298"/>
      <c r="AU48" s="298"/>
      <c r="AV48" s="298"/>
      <c r="AW48" s="298"/>
      <c r="AX48" s="298"/>
    </row>
    <row r="49" spans="26:50" s="440" customFormat="1" x14ac:dyDescent="0.2">
      <c r="Z49" s="298"/>
      <c r="AA49" s="298"/>
      <c r="AB49" s="298"/>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8"/>
    </row>
    <row r="50" spans="26:50" s="440" customFormat="1" x14ac:dyDescent="0.2">
      <c r="Z50" s="298"/>
      <c r="AA50" s="298"/>
      <c r="AB50" s="298"/>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8"/>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1"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14">
    <tabColor theme="0"/>
    <pageSetUpPr fitToPage="1"/>
  </sheetPr>
  <dimension ref="A1:AH36"/>
  <sheetViews>
    <sheetView topLeftCell="A10" zoomScaleNormal="100" workbookViewId="0"/>
  </sheetViews>
  <sheetFormatPr baseColWidth="10" defaultColWidth="11.42578125" defaultRowHeight="15" x14ac:dyDescent="0.2"/>
  <cols>
    <col min="1" max="1" width="2.85546875" style="262" customWidth="1"/>
    <col min="2" max="2" width="32.28515625" style="262" customWidth="1"/>
    <col min="3" max="3" width="0.5703125" style="262" customWidth="1"/>
    <col min="4" max="4" width="12.140625" style="262" customWidth="1"/>
    <col min="5" max="5" width="0.42578125" style="262" customWidth="1"/>
    <col min="6" max="6" width="11.85546875" style="262" customWidth="1"/>
    <col min="7" max="7" width="11.28515625" style="262" customWidth="1"/>
    <col min="8" max="8" width="0.42578125" style="262" customWidth="1"/>
    <col min="9" max="9" width="11.85546875" style="262" customWidth="1"/>
    <col min="10" max="10" width="9.85546875" style="262" customWidth="1"/>
    <col min="11" max="11" width="7" style="262" customWidth="1"/>
    <col min="12" max="12" width="8.42578125" style="262" customWidth="1"/>
    <col min="13" max="13" width="5" style="262" customWidth="1"/>
    <col min="14" max="14" width="8.140625" style="262" customWidth="1"/>
    <col min="15" max="15" width="6.28515625" style="262" customWidth="1"/>
    <col min="16" max="16" width="8.28515625" style="262" customWidth="1"/>
    <col min="17" max="17" width="6.5703125" style="262" customWidth="1"/>
    <col min="18" max="18" width="9" style="262" customWidth="1"/>
    <col min="19" max="19" width="5.85546875" style="262" customWidth="1"/>
    <col min="20" max="20" width="8.85546875" style="262" customWidth="1"/>
    <col min="21" max="21" width="7" style="262" customWidth="1"/>
    <col min="22" max="22" width="7.28515625" style="262" customWidth="1"/>
    <col min="23" max="23" width="3.5703125" style="262" customWidth="1"/>
    <col min="24" max="25" width="2.42578125" style="262" bestFit="1" customWidth="1"/>
    <col min="26" max="26" width="4.85546875" style="262" customWidth="1"/>
    <col min="27" max="27" width="8.42578125" style="298" bestFit="1" customWidth="1"/>
    <col min="28" max="28" width="8.140625" style="298" bestFit="1" customWidth="1"/>
    <col min="29" max="29" width="8.42578125" style="298" bestFit="1" customWidth="1"/>
    <col min="30" max="30" width="4.28515625" style="262" bestFit="1" customWidth="1"/>
    <col min="31" max="31" width="2.42578125" style="262" bestFit="1" customWidth="1"/>
    <col min="32" max="32" width="4.28515625" style="262" bestFit="1" customWidth="1"/>
    <col min="33" max="33" width="8.42578125" style="262" bestFit="1" customWidth="1"/>
    <col min="34" max="34" width="4.28515625" style="262" bestFit="1" customWidth="1"/>
    <col min="35" max="16384" width="11.42578125" style="262"/>
  </cols>
  <sheetData>
    <row r="1" spans="1:34" s="202" customFormat="1" ht="14.25" x14ac:dyDescent="0.2">
      <c r="B1" s="203"/>
      <c r="C1" s="204"/>
      <c r="E1" s="204"/>
      <c r="F1" s="714" t="s">
        <v>143</v>
      </c>
      <c r="G1" s="714"/>
      <c r="H1" s="714"/>
      <c r="I1" s="714" t="s">
        <v>19</v>
      </c>
      <c r="AA1" s="714"/>
      <c r="AB1" s="714"/>
      <c r="AC1" s="714"/>
    </row>
    <row r="2" spans="1:34" s="206" customFormat="1" x14ac:dyDescent="0.2">
      <c r="B2" s="1059"/>
      <c r="C2" s="1059"/>
      <c r="AA2" s="618"/>
      <c r="AB2" s="618"/>
      <c r="AC2" s="618"/>
    </row>
    <row r="3" spans="1:34" s="209" customFormat="1" ht="32.25" customHeight="1" x14ac:dyDescent="0.2">
      <c r="B3" s="1060"/>
      <c r="C3" s="1060"/>
      <c r="AA3" s="618"/>
      <c r="AB3" s="618"/>
      <c r="AC3" s="618"/>
    </row>
    <row r="4" spans="1:34" s="209" customFormat="1" ht="19.5" customHeight="1" x14ac:dyDescent="0.2">
      <c r="A4" s="1107" t="s">
        <v>409</v>
      </c>
      <c r="B4" s="1107"/>
      <c r="C4" s="1107"/>
      <c r="D4" s="1107"/>
      <c r="E4" s="1107"/>
      <c r="F4" s="1107"/>
      <c r="G4" s="1107"/>
      <c r="H4" s="1107"/>
      <c r="I4" s="1107"/>
      <c r="J4" s="1107"/>
      <c r="K4" s="1107"/>
      <c r="L4" s="1107"/>
      <c r="M4" s="1107"/>
      <c r="N4" s="1107"/>
      <c r="O4" s="1107"/>
      <c r="P4" s="1107"/>
      <c r="Q4" s="1107"/>
      <c r="R4" s="1107"/>
      <c r="S4" s="1107"/>
      <c r="T4" s="1107"/>
      <c r="U4" s="1107"/>
      <c r="AA4" s="618"/>
      <c r="AB4" s="618"/>
      <c r="AC4" s="618"/>
    </row>
    <row r="5" spans="1:34" s="209" customFormat="1" x14ac:dyDescent="0.2">
      <c r="B5" s="1061" t="str">
        <f>porsaad!B6</f>
        <v>Situación a 28 de febrero de 2023</v>
      </c>
      <c r="C5" s="1061"/>
      <c r="D5" s="1061"/>
      <c r="E5" s="1061"/>
      <c r="F5" s="1061"/>
      <c r="G5" s="1061"/>
      <c r="H5" s="1061"/>
      <c r="I5" s="1061"/>
      <c r="J5" s="1061"/>
      <c r="K5" s="1061"/>
      <c r="L5" s="1061"/>
      <c r="M5" s="1061"/>
      <c r="N5" s="1061"/>
      <c r="O5" s="1061"/>
      <c r="P5" s="1061"/>
      <c r="Q5" s="1061"/>
      <c r="R5" s="1061"/>
      <c r="AA5" s="618"/>
      <c r="AB5" s="618"/>
      <c r="AC5" s="618"/>
    </row>
    <row r="6" spans="1:34" s="209" customFormat="1" ht="6" customHeight="1" x14ac:dyDescent="0.2">
      <c r="AA6" s="618"/>
      <c r="AB6" s="618"/>
      <c r="AC6" s="618"/>
    </row>
    <row r="7" spans="1:34" s="214" customFormat="1" ht="7.5" customHeight="1" x14ac:dyDescent="0.2">
      <c r="A7" s="210"/>
      <c r="B7" s="1062" t="s">
        <v>15</v>
      </c>
      <c r="C7" s="212"/>
      <c r="D7" s="1108" t="s">
        <v>16</v>
      </c>
      <c r="E7" s="569"/>
      <c r="F7" s="1069"/>
      <c r="G7" s="1069"/>
      <c r="H7" s="569"/>
      <c r="I7" s="868"/>
      <c r="J7" s="946"/>
      <c r="K7" s="947"/>
      <c r="L7" s="947"/>
      <c r="M7" s="948"/>
      <c r="N7" s="948"/>
      <c r="O7" s="948"/>
      <c r="P7" s="948"/>
      <c r="Q7" s="948"/>
      <c r="R7" s="948"/>
      <c r="S7" s="949"/>
      <c r="T7" s="950"/>
      <c r="U7" s="950"/>
      <c r="V7" s="951"/>
      <c r="AA7" s="597"/>
      <c r="AB7" s="597"/>
      <c r="AC7" s="597"/>
    </row>
    <row r="8" spans="1:34" s="214" customFormat="1" ht="15" customHeight="1" x14ac:dyDescent="0.2">
      <c r="A8" s="210"/>
      <c r="B8" s="1063"/>
      <c r="C8" s="212"/>
      <c r="D8" s="1109"/>
      <c r="E8" s="799"/>
      <c r="F8" s="1071" t="s">
        <v>252</v>
      </c>
      <c r="G8" s="1070"/>
      <c r="H8" s="212"/>
      <c r="I8" s="1071" t="s">
        <v>253</v>
      </c>
      <c r="J8" s="1070"/>
      <c r="K8" s="1110" t="s">
        <v>384</v>
      </c>
      <c r="L8" s="1111"/>
      <c r="M8" s="1111"/>
      <c r="N8" s="1111"/>
      <c r="O8" s="1111"/>
      <c r="P8" s="1111"/>
      <c r="Q8" s="1111"/>
      <c r="R8" s="1111"/>
      <c r="S8" s="1111"/>
      <c r="T8" s="1111"/>
      <c r="U8" s="1111"/>
      <c r="V8" s="1112"/>
      <c r="AA8" s="597"/>
      <c r="AB8" s="597"/>
      <c r="AC8" s="597"/>
    </row>
    <row r="9" spans="1:34" s="214" customFormat="1" ht="25.5" customHeight="1" x14ac:dyDescent="0.2">
      <c r="A9" s="210"/>
      <c r="B9" s="1063"/>
      <c r="C9" s="212"/>
      <c r="D9" s="1109"/>
      <c r="E9" s="212"/>
      <c r="F9" s="1100"/>
      <c r="G9" s="1101"/>
      <c r="H9" s="212"/>
      <c r="I9" s="1100"/>
      <c r="J9" s="1101"/>
      <c r="K9" s="1071" t="s">
        <v>385</v>
      </c>
      <c r="L9" s="1070"/>
      <c r="M9" s="1071" t="s">
        <v>386</v>
      </c>
      <c r="N9" s="1070"/>
      <c r="O9" s="1071" t="s">
        <v>387</v>
      </c>
      <c r="P9" s="1070"/>
      <c r="Q9" s="1071" t="s">
        <v>388</v>
      </c>
      <c r="R9" s="1070"/>
      <c r="S9" s="1071" t="s">
        <v>389</v>
      </c>
      <c r="T9" s="1070"/>
      <c r="U9" s="1071" t="s">
        <v>390</v>
      </c>
      <c r="V9" s="1070"/>
      <c r="AA9" s="597"/>
      <c r="AB9" s="597"/>
      <c r="AC9" s="597"/>
    </row>
    <row r="10" spans="1:34" s="220" customFormat="1" ht="33.75" x14ac:dyDescent="0.2">
      <c r="A10" s="215"/>
      <c r="B10" s="1064"/>
      <c r="C10" s="217"/>
      <c r="D10" s="800" t="s">
        <v>12</v>
      </c>
      <c r="E10" s="217"/>
      <c r="F10" s="218" t="s">
        <v>12</v>
      </c>
      <c r="G10" s="219" t="s">
        <v>221</v>
      </c>
      <c r="H10" s="217"/>
      <c r="I10" s="218" t="s">
        <v>12</v>
      </c>
      <c r="J10" s="219" t="s">
        <v>221</v>
      </c>
      <c r="K10" s="218" t="s">
        <v>12</v>
      </c>
      <c r="L10" s="219" t="s">
        <v>391</v>
      </c>
      <c r="M10" s="218" t="s">
        <v>12</v>
      </c>
      <c r="N10" s="219" t="s">
        <v>391</v>
      </c>
      <c r="O10" s="218" t="s">
        <v>12</v>
      </c>
      <c r="P10" s="219" t="s">
        <v>391</v>
      </c>
      <c r="Q10" s="218" t="s">
        <v>12</v>
      </c>
      <c r="R10" s="219" t="s">
        <v>391</v>
      </c>
      <c r="S10" s="218" t="s">
        <v>12</v>
      </c>
      <c r="T10" s="219" t="s">
        <v>391</v>
      </c>
      <c r="U10" s="218" t="s">
        <v>12</v>
      </c>
      <c r="V10" s="219" t="s">
        <v>391</v>
      </c>
      <c r="AA10" s="591" t="s">
        <v>217</v>
      </c>
      <c r="AB10" s="952" t="s">
        <v>392</v>
      </c>
      <c r="AC10" s="953" t="s">
        <v>393</v>
      </c>
    </row>
    <row r="11" spans="1:34" s="224" customFormat="1" ht="8.25" customHeight="1" x14ac:dyDescent="0.2">
      <c r="A11" s="221"/>
      <c r="B11" s="222"/>
      <c r="C11" s="223"/>
      <c r="D11" s="222"/>
      <c r="E11" s="223"/>
      <c r="F11" s="222"/>
      <c r="G11" s="222"/>
      <c r="H11" s="223"/>
      <c r="I11" s="222"/>
      <c r="J11" s="222"/>
      <c r="K11" s="431"/>
      <c r="L11" s="435"/>
      <c r="M11" s="310"/>
      <c r="N11" s="310"/>
      <c r="O11" s="310"/>
      <c r="P11" s="310"/>
      <c r="Q11" s="232"/>
      <c r="R11" s="232"/>
      <c r="S11" s="232"/>
      <c r="T11" s="232"/>
      <c r="U11" s="232"/>
      <c r="V11" s="232"/>
      <c r="AA11" s="954">
        <v>44286</v>
      </c>
      <c r="AB11" s="952">
        <v>27728</v>
      </c>
      <c r="AC11" s="952">
        <v>26286</v>
      </c>
    </row>
    <row r="12" spans="1:34" s="233" customFormat="1" ht="14.25" x14ac:dyDescent="0.15">
      <c r="A12" s="225"/>
      <c r="B12" s="226" t="s">
        <v>11</v>
      </c>
      <c r="C12" s="227"/>
      <c r="D12" s="801">
        <v>424055</v>
      </c>
      <c r="E12" s="227"/>
      <c r="F12" s="228">
        <v>6440</v>
      </c>
      <c r="G12" s="229">
        <v>1.5186709271203029</v>
      </c>
      <c r="H12" s="227"/>
      <c r="I12" s="228">
        <v>4249</v>
      </c>
      <c r="J12" s="229">
        <v>1.0019926660456779</v>
      </c>
      <c r="K12" s="228">
        <v>3200</v>
      </c>
      <c r="L12" s="229">
        <v>75.311838079548139</v>
      </c>
      <c r="M12" s="228">
        <v>65</v>
      </c>
      <c r="N12" s="229">
        <v>1.5297717109908213</v>
      </c>
      <c r="O12" s="228">
        <v>2</v>
      </c>
      <c r="P12" s="229">
        <v>4.7069898799717583E-2</v>
      </c>
      <c r="Q12" s="228">
        <v>344</v>
      </c>
      <c r="R12" s="229">
        <v>8.0960225935514227</v>
      </c>
      <c r="S12" s="228">
        <v>227</v>
      </c>
      <c r="T12" s="229">
        <v>5.3424335137679453</v>
      </c>
      <c r="U12" s="228">
        <v>411</v>
      </c>
      <c r="V12" s="229">
        <v>9.6728642033419625</v>
      </c>
      <c r="X12" s="306"/>
      <c r="Y12" s="306"/>
      <c r="Z12" s="306"/>
      <c r="AA12" s="954">
        <v>44316</v>
      </c>
      <c r="AB12" s="952">
        <v>26001</v>
      </c>
      <c r="AC12" s="952">
        <v>20329</v>
      </c>
      <c r="AD12" s="306"/>
      <c r="AE12" s="306"/>
      <c r="AF12" s="306"/>
      <c r="AG12" s="307"/>
      <c r="AH12" s="955"/>
    </row>
    <row r="13" spans="1:34" s="233" customFormat="1" ht="14.25" x14ac:dyDescent="0.15">
      <c r="A13" s="225"/>
      <c r="B13" s="234" t="s">
        <v>10</v>
      </c>
      <c r="C13" s="227"/>
      <c r="D13" s="802">
        <v>51265</v>
      </c>
      <c r="E13" s="227"/>
      <c r="F13" s="235">
        <v>954</v>
      </c>
      <c r="G13" s="236">
        <v>1.8609187554861992</v>
      </c>
      <c r="H13" s="227"/>
      <c r="I13" s="235">
        <v>827</v>
      </c>
      <c r="J13" s="236">
        <v>1.6131863844728374</v>
      </c>
      <c r="K13" s="235">
        <v>721</v>
      </c>
      <c r="L13" s="236">
        <v>87.182587666263601</v>
      </c>
      <c r="M13" s="235">
        <v>15</v>
      </c>
      <c r="N13" s="236">
        <v>1.8137847642079807</v>
      </c>
      <c r="O13" s="235">
        <v>0</v>
      </c>
      <c r="P13" s="236">
        <v>0</v>
      </c>
      <c r="Q13" s="235">
        <v>21</v>
      </c>
      <c r="R13" s="236">
        <v>2.5392986698911728</v>
      </c>
      <c r="S13" s="235">
        <v>4</v>
      </c>
      <c r="T13" s="236">
        <v>0.48367593712212814</v>
      </c>
      <c r="U13" s="235">
        <v>66</v>
      </c>
      <c r="V13" s="236">
        <v>7.9806529625151157</v>
      </c>
      <c r="X13" s="306"/>
      <c r="Y13" s="306"/>
      <c r="Z13" s="306"/>
      <c r="AA13" s="954">
        <v>44347</v>
      </c>
      <c r="AB13" s="952">
        <v>27218</v>
      </c>
      <c r="AC13" s="952">
        <v>17469</v>
      </c>
      <c r="AD13" s="306"/>
      <c r="AE13" s="306"/>
      <c r="AF13" s="306"/>
      <c r="AG13" s="307"/>
      <c r="AH13" s="955"/>
    </row>
    <row r="14" spans="1:34" s="233" customFormat="1" ht="14.25" x14ac:dyDescent="0.15">
      <c r="A14" s="225"/>
      <c r="B14" s="234" t="s">
        <v>40</v>
      </c>
      <c r="C14" s="227"/>
      <c r="D14" s="802">
        <v>44688</v>
      </c>
      <c r="E14" s="227"/>
      <c r="F14" s="235">
        <v>1035</v>
      </c>
      <c r="G14" s="236">
        <v>2.3160580021482278</v>
      </c>
      <c r="H14" s="227"/>
      <c r="I14" s="235">
        <v>539</v>
      </c>
      <c r="J14" s="236">
        <v>1.2061403508771928</v>
      </c>
      <c r="K14" s="235">
        <v>498</v>
      </c>
      <c r="L14" s="236">
        <v>92.393320964749535</v>
      </c>
      <c r="M14" s="235">
        <v>8</v>
      </c>
      <c r="N14" s="236">
        <v>1.4842300556586272</v>
      </c>
      <c r="O14" s="235">
        <v>2</v>
      </c>
      <c r="P14" s="236">
        <v>0.3710575139146568</v>
      </c>
      <c r="Q14" s="235">
        <v>3</v>
      </c>
      <c r="R14" s="236">
        <v>0.55658627087198509</v>
      </c>
      <c r="S14" s="235">
        <v>6</v>
      </c>
      <c r="T14" s="236">
        <v>1.1131725417439702</v>
      </c>
      <c r="U14" s="235">
        <v>22</v>
      </c>
      <c r="V14" s="236">
        <v>4.0816326530612246</v>
      </c>
      <c r="X14" s="306"/>
      <c r="Y14" s="306"/>
      <c r="Z14" s="306"/>
      <c r="AA14" s="954">
        <v>44377</v>
      </c>
      <c r="AB14" s="952">
        <v>28579</v>
      </c>
      <c r="AC14" s="952">
        <v>20931</v>
      </c>
      <c r="AD14" s="306"/>
      <c r="AE14" s="306"/>
      <c r="AF14" s="306"/>
      <c r="AG14" s="307"/>
      <c r="AH14" s="955"/>
    </row>
    <row r="15" spans="1:34" s="233" customFormat="1" ht="14.25" x14ac:dyDescent="0.15">
      <c r="A15" s="225"/>
      <c r="B15" s="234" t="s">
        <v>41</v>
      </c>
      <c r="C15" s="227"/>
      <c r="D15" s="802">
        <v>40305</v>
      </c>
      <c r="E15" s="227"/>
      <c r="F15" s="235">
        <v>995</v>
      </c>
      <c r="G15" s="236">
        <v>2.4686763428854981</v>
      </c>
      <c r="H15" s="227"/>
      <c r="I15" s="235">
        <v>498</v>
      </c>
      <c r="J15" s="236">
        <v>1.2355787123185709</v>
      </c>
      <c r="K15" s="235">
        <v>489</v>
      </c>
      <c r="L15" s="236">
        <v>98.192771084337352</v>
      </c>
      <c r="M15" s="235">
        <v>6</v>
      </c>
      <c r="N15" s="236">
        <v>1.2048192771084338</v>
      </c>
      <c r="O15" s="235">
        <v>0</v>
      </c>
      <c r="P15" s="236">
        <v>0</v>
      </c>
      <c r="Q15" s="235">
        <v>1</v>
      </c>
      <c r="R15" s="236">
        <v>0.20080321285140559</v>
      </c>
      <c r="S15" s="235">
        <v>2</v>
      </c>
      <c r="T15" s="236">
        <v>0.40160642570281119</v>
      </c>
      <c r="U15" s="235">
        <v>0</v>
      </c>
      <c r="V15" s="236">
        <v>0</v>
      </c>
      <c r="X15" s="306"/>
      <c r="Y15" s="306"/>
      <c r="Z15" s="306"/>
      <c r="AA15" s="954">
        <v>44408</v>
      </c>
      <c r="AB15" s="952">
        <v>30723</v>
      </c>
      <c r="AC15" s="952">
        <v>25882</v>
      </c>
      <c r="AD15" s="306"/>
      <c r="AE15" s="306"/>
      <c r="AF15" s="306"/>
      <c r="AG15" s="307"/>
      <c r="AH15" s="955"/>
    </row>
    <row r="16" spans="1:34" s="233" customFormat="1" ht="14.25" x14ac:dyDescent="0.15">
      <c r="A16" s="225"/>
      <c r="B16" s="234" t="s">
        <v>9</v>
      </c>
      <c r="C16" s="227"/>
      <c r="D16" s="802">
        <v>57844</v>
      </c>
      <c r="E16" s="227"/>
      <c r="F16" s="235">
        <v>416</v>
      </c>
      <c r="G16" s="236">
        <v>0.71917571398935065</v>
      </c>
      <c r="H16" s="227"/>
      <c r="I16" s="235">
        <v>554</v>
      </c>
      <c r="J16" s="236">
        <v>0.95774842680312555</v>
      </c>
      <c r="K16" s="235">
        <v>507</v>
      </c>
      <c r="L16" s="236">
        <v>91.516245487364628</v>
      </c>
      <c r="M16" s="235">
        <v>9</v>
      </c>
      <c r="N16" s="236">
        <v>1.6245487364620936</v>
      </c>
      <c r="O16" s="235">
        <v>0</v>
      </c>
      <c r="P16" s="236">
        <v>0</v>
      </c>
      <c r="Q16" s="235">
        <v>27</v>
      </c>
      <c r="R16" s="236">
        <v>4.8736462093862816</v>
      </c>
      <c r="S16" s="235">
        <v>9</v>
      </c>
      <c r="T16" s="236">
        <v>1.6245487364620936</v>
      </c>
      <c r="U16" s="235">
        <v>2</v>
      </c>
      <c r="V16" s="236">
        <v>0.36101083032490977</v>
      </c>
      <c r="X16" s="306"/>
      <c r="Y16" s="306"/>
      <c r="Z16" s="306"/>
      <c r="AA16" s="954">
        <v>44439</v>
      </c>
      <c r="AB16" s="952">
        <v>23332</v>
      </c>
      <c r="AC16" s="952">
        <v>22391</v>
      </c>
      <c r="AD16" s="306"/>
      <c r="AE16" s="306"/>
      <c r="AF16" s="306"/>
      <c r="AG16" s="307"/>
      <c r="AH16" s="955"/>
    </row>
    <row r="17" spans="1:34" s="233" customFormat="1" ht="14.25" x14ac:dyDescent="0.15">
      <c r="A17" s="225"/>
      <c r="B17" s="234" t="s">
        <v>8</v>
      </c>
      <c r="C17" s="227"/>
      <c r="D17" s="803">
        <v>23452</v>
      </c>
      <c r="E17" s="227"/>
      <c r="F17" s="239">
        <v>544</v>
      </c>
      <c r="G17" s="236">
        <v>2.3196315879242708</v>
      </c>
      <c r="H17" s="227"/>
      <c r="I17" s="239">
        <v>252</v>
      </c>
      <c r="J17" s="236">
        <v>1.0745352208766843</v>
      </c>
      <c r="K17" s="239">
        <v>247</v>
      </c>
      <c r="L17" s="236">
        <v>98.015873015873012</v>
      </c>
      <c r="M17" s="239">
        <v>5</v>
      </c>
      <c r="N17" s="236">
        <v>1.984126984126984</v>
      </c>
      <c r="O17" s="239">
        <v>0</v>
      </c>
      <c r="P17" s="236">
        <v>0</v>
      </c>
      <c r="Q17" s="239">
        <v>0</v>
      </c>
      <c r="R17" s="236">
        <v>0</v>
      </c>
      <c r="S17" s="239">
        <v>0</v>
      </c>
      <c r="T17" s="236">
        <v>0</v>
      </c>
      <c r="U17" s="239">
        <v>0</v>
      </c>
      <c r="V17" s="236">
        <v>0</v>
      </c>
      <c r="X17" s="306"/>
      <c r="Y17" s="306"/>
      <c r="Z17" s="306"/>
      <c r="AA17" s="954">
        <v>44469</v>
      </c>
      <c r="AB17" s="952">
        <v>26490</v>
      </c>
      <c r="AC17" s="952">
        <v>22335</v>
      </c>
      <c r="AD17" s="306"/>
      <c r="AE17" s="306"/>
      <c r="AF17" s="306"/>
      <c r="AG17" s="307"/>
      <c r="AH17" s="955"/>
    </row>
    <row r="18" spans="1:34" s="233" customFormat="1" ht="14.25" x14ac:dyDescent="0.15">
      <c r="A18" s="225"/>
      <c r="B18" s="234" t="s">
        <v>7</v>
      </c>
      <c r="C18" s="227"/>
      <c r="D18" s="802">
        <v>148272</v>
      </c>
      <c r="E18" s="227"/>
      <c r="F18" s="235">
        <v>2236</v>
      </c>
      <c r="G18" s="236">
        <v>1.50803927916262</v>
      </c>
      <c r="H18" s="227"/>
      <c r="I18" s="235">
        <v>1617</v>
      </c>
      <c r="J18" s="236">
        <v>1.0905632890903205</v>
      </c>
      <c r="K18" s="235">
        <v>1530</v>
      </c>
      <c r="L18" s="236">
        <v>94.619666048237477</v>
      </c>
      <c r="M18" s="235">
        <v>66</v>
      </c>
      <c r="N18" s="236">
        <v>4.0816326530612246</v>
      </c>
      <c r="O18" s="235">
        <v>0</v>
      </c>
      <c r="P18" s="236">
        <v>0</v>
      </c>
      <c r="Q18" s="235">
        <v>2</v>
      </c>
      <c r="R18" s="236">
        <v>0.12368583797155226</v>
      </c>
      <c r="S18" s="235">
        <v>3</v>
      </c>
      <c r="T18" s="236">
        <v>0.1855287569573284</v>
      </c>
      <c r="U18" s="235">
        <v>16</v>
      </c>
      <c r="V18" s="236">
        <v>0.9894867037724181</v>
      </c>
      <c r="X18" s="306"/>
      <c r="Y18" s="306"/>
      <c r="Z18" s="306"/>
      <c r="AA18" s="954">
        <v>44500</v>
      </c>
      <c r="AB18" s="952">
        <v>29231</v>
      </c>
      <c r="AC18" s="952">
        <v>19576</v>
      </c>
      <c r="AD18" s="306"/>
      <c r="AE18" s="306"/>
      <c r="AF18" s="306"/>
      <c r="AG18" s="307"/>
      <c r="AH18" s="955"/>
    </row>
    <row r="19" spans="1:34" s="233" customFormat="1" ht="14.25" x14ac:dyDescent="0.15">
      <c r="A19" s="225"/>
      <c r="B19" s="234" t="s">
        <v>43</v>
      </c>
      <c r="C19" s="227"/>
      <c r="D19" s="802">
        <v>91964</v>
      </c>
      <c r="E19" s="227"/>
      <c r="F19" s="235">
        <v>2333</v>
      </c>
      <c r="G19" s="236">
        <v>2.5368622504458269</v>
      </c>
      <c r="H19" s="227"/>
      <c r="I19" s="235">
        <v>1203</v>
      </c>
      <c r="J19" s="236">
        <v>1.3081205689182722</v>
      </c>
      <c r="K19" s="235">
        <v>978</v>
      </c>
      <c r="L19" s="236">
        <v>81.29675810473816</v>
      </c>
      <c r="M19" s="235">
        <v>37</v>
      </c>
      <c r="N19" s="236">
        <v>3.0756442227763925</v>
      </c>
      <c r="O19" s="235">
        <v>8</v>
      </c>
      <c r="P19" s="236">
        <v>0.66500415627597675</v>
      </c>
      <c r="Q19" s="235">
        <v>65</v>
      </c>
      <c r="R19" s="236">
        <v>5.4031587697423111</v>
      </c>
      <c r="S19" s="235">
        <v>1</v>
      </c>
      <c r="T19" s="236">
        <v>8.3125519534497094E-2</v>
      </c>
      <c r="U19" s="235">
        <v>114</v>
      </c>
      <c r="V19" s="236">
        <v>9.4763092269326688</v>
      </c>
      <c r="X19" s="306"/>
      <c r="Y19" s="306"/>
      <c r="Z19" s="306"/>
      <c r="AA19" s="954">
        <v>44530</v>
      </c>
      <c r="AB19" s="952">
        <v>29856</v>
      </c>
      <c r="AC19" s="952">
        <v>21916</v>
      </c>
      <c r="AD19" s="306"/>
      <c r="AE19" s="306"/>
      <c r="AF19" s="306"/>
      <c r="AG19" s="307"/>
      <c r="AH19" s="955"/>
    </row>
    <row r="20" spans="1:34" s="233" customFormat="1" ht="14.25" x14ac:dyDescent="0.15">
      <c r="A20" s="225"/>
      <c r="B20" s="234" t="s">
        <v>44</v>
      </c>
      <c r="C20" s="227"/>
      <c r="D20" s="802">
        <v>359267</v>
      </c>
      <c r="E20" s="227"/>
      <c r="F20" s="235">
        <v>7290</v>
      </c>
      <c r="G20" s="236">
        <v>2.0291315372689396</v>
      </c>
      <c r="H20" s="227"/>
      <c r="I20" s="235">
        <v>3520</v>
      </c>
      <c r="J20" s="236">
        <v>0.97977270386648374</v>
      </c>
      <c r="K20" s="235">
        <v>3374</v>
      </c>
      <c r="L20" s="236">
        <v>95.85227272727272</v>
      </c>
      <c r="M20" s="235">
        <v>52</v>
      </c>
      <c r="N20" s="236">
        <v>1.4772727272727273</v>
      </c>
      <c r="O20" s="235">
        <v>0</v>
      </c>
      <c r="P20" s="236">
        <v>0</v>
      </c>
      <c r="Q20" s="235">
        <v>0</v>
      </c>
      <c r="R20" s="236">
        <v>0</v>
      </c>
      <c r="S20" s="235">
        <v>92</v>
      </c>
      <c r="T20" s="236">
        <v>2.6136363636363633</v>
      </c>
      <c r="U20" s="235">
        <v>2</v>
      </c>
      <c r="V20" s="236">
        <v>5.6818181818181816E-2</v>
      </c>
      <c r="X20" s="306"/>
      <c r="Y20" s="306"/>
      <c r="Z20" s="306"/>
      <c r="AA20" s="954">
        <v>44561</v>
      </c>
      <c r="AB20" s="952">
        <v>24104</v>
      </c>
      <c r="AC20" s="952">
        <v>29010</v>
      </c>
      <c r="AD20" s="306"/>
      <c r="AE20" s="306"/>
      <c r="AF20" s="306"/>
      <c r="AG20" s="307"/>
      <c r="AH20" s="955"/>
    </row>
    <row r="21" spans="1:34" s="233" customFormat="1" ht="14.25" x14ac:dyDescent="0.15">
      <c r="A21" s="225"/>
      <c r="B21" s="234" t="s">
        <v>6</v>
      </c>
      <c r="C21" s="227"/>
      <c r="D21" s="802">
        <v>187770</v>
      </c>
      <c r="E21" s="227"/>
      <c r="F21" s="235">
        <v>3334</v>
      </c>
      <c r="G21" s="236">
        <v>1.7755765031687705</v>
      </c>
      <c r="H21" s="227"/>
      <c r="I21" s="235">
        <v>2211</v>
      </c>
      <c r="J21" s="236">
        <v>1.1775043936731107</v>
      </c>
      <c r="K21" s="235">
        <v>2016</v>
      </c>
      <c r="L21" s="236">
        <v>91.180461329715058</v>
      </c>
      <c r="M21" s="235">
        <v>64</v>
      </c>
      <c r="N21" s="236">
        <v>2.8946178199909545</v>
      </c>
      <c r="O21" s="235">
        <v>0</v>
      </c>
      <c r="P21" s="236">
        <v>0</v>
      </c>
      <c r="Q21" s="235">
        <v>43</v>
      </c>
      <c r="R21" s="236">
        <v>1.9448213478064227</v>
      </c>
      <c r="S21" s="235">
        <v>64</v>
      </c>
      <c r="T21" s="236">
        <v>2.8946178199909545</v>
      </c>
      <c r="U21" s="235">
        <v>24</v>
      </c>
      <c r="V21" s="236">
        <v>1.0854816824966078</v>
      </c>
      <c r="X21" s="306"/>
      <c r="Y21" s="306"/>
      <c r="Z21" s="306"/>
      <c r="AA21" s="954">
        <v>44592</v>
      </c>
      <c r="AB21" s="952">
        <v>22642</v>
      </c>
      <c r="AC21" s="952">
        <v>24609</v>
      </c>
      <c r="AD21" s="306"/>
      <c r="AE21" s="306"/>
      <c r="AF21" s="306"/>
      <c r="AG21" s="307"/>
      <c r="AH21" s="955"/>
    </row>
    <row r="22" spans="1:34" s="233" customFormat="1" ht="14.25" x14ac:dyDescent="0.15">
      <c r="A22" s="225"/>
      <c r="B22" s="234" t="s">
        <v>5</v>
      </c>
      <c r="C22" s="227"/>
      <c r="D22" s="802">
        <v>56885</v>
      </c>
      <c r="E22" s="227"/>
      <c r="F22" s="235">
        <v>892</v>
      </c>
      <c r="G22" s="236">
        <v>1.5680759426913948</v>
      </c>
      <c r="H22" s="227"/>
      <c r="I22" s="235">
        <v>804</v>
      </c>
      <c r="J22" s="236">
        <v>1.4133778676276698</v>
      </c>
      <c r="K22" s="235">
        <v>557</v>
      </c>
      <c r="L22" s="236">
        <v>69.278606965174134</v>
      </c>
      <c r="M22" s="235">
        <v>38</v>
      </c>
      <c r="N22" s="236">
        <v>4.7263681592039797</v>
      </c>
      <c r="O22" s="235">
        <v>0</v>
      </c>
      <c r="P22" s="236">
        <v>0</v>
      </c>
      <c r="Q22" s="235">
        <v>17</v>
      </c>
      <c r="R22" s="236">
        <v>2.1144278606965177</v>
      </c>
      <c r="S22" s="235">
        <v>15</v>
      </c>
      <c r="T22" s="236">
        <v>1.8656716417910446</v>
      </c>
      <c r="U22" s="235">
        <v>177</v>
      </c>
      <c r="V22" s="236">
        <v>22.014925373134329</v>
      </c>
      <c r="X22" s="306"/>
      <c r="Y22" s="306"/>
      <c r="Z22" s="306"/>
      <c r="AA22" s="954">
        <v>44620</v>
      </c>
      <c r="AB22" s="952">
        <v>24889</v>
      </c>
      <c r="AC22" s="952">
        <v>26478</v>
      </c>
      <c r="AD22" s="306"/>
      <c r="AE22" s="306"/>
      <c r="AF22" s="306"/>
      <c r="AG22" s="307"/>
      <c r="AH22" s="955"/>
    </row>
    <row r="23" spans="1:34" s="233" customFormat="1" ht="14.25" x14ac:dyDescent="0.15">
      <c r="A23" s="225"/>
      <c r="B23" s="234" t="s">
        <v>38</v>
      </c>
      <c r="C23" s="227"/>
      <c r="D23" s="802">
        <v>80413</v>
      </c>
      <c r="E23" s="227"/>
      <c r="F23" s="235">
        <v>941</v>
      </c>
      <c r="G23" s="236">
        <v>1.1702087970850485</v>
      </c>
      <c r="H23" s="227"/>
      <c r="I23" s="235">
        <v>915</v>
      </c>
      <c r="J23" s="236">
        <v>1.1378757166129854</v>
      </c>
      <c r="K23" s="235">
        <v>896</v>
      </c>
      <c r="L23" s="236">
        <v>97.923497267759558</v>
      </c>
      <c r="M23" s="235">
        <v>19</v>
      </c>
      <c r="N23" s="236">
        <v>2.0765027322404372</v>
      </c>
      <c r="O23" s="235">
        <v>0</v>
      </c>
      <c r="P23" s="236">
        <v>0</v>
      </c>
      <c r="Q23" s="235">
        <v>0</v>
      </c>
      <c r="R23" s="236">
        <v>0</v>
      </c>
      <c r="S23" s="235">
        <v>0</v>
      </c>
      <c r="T23" s="236">
        <v>0</v>
      </c>
      <c r="U23" s="235">
        <v>0</v>
      </c>
      <c r="V23" s="236">
        <v>0</v>
      </c>
      <c r="X23" s="306"/>
      <c r="Y23" s="306"/>
      <c r="Z23" s="306"/>
      <c r="AA23" s="954">
        <v>44651</v>
      </c>
      <c r="AB23" s="952">
        <v>30256</v>
      </c>
      <c r="AC23" s="952">
        <v>24903</v>
      </c>
      <c r="AD23" s="306"/>
      <c r="AE23" s="306"/>
      <c r="AF23" s="306"/>
      <c r="AG23" s="307"/>
      <c r="AH23" s="955"/>
    </row>
    <row r="24" spans="1:34" s="233" customFormat="1" ht="14.25" x14ac:dyDescent="0.15">
      <c r="A24" s="225"/>
      <c r="B24" s="234" t="s">
        <v>45</v>
      </c>
      <c r="C24" s="227"/>
      <c r="D24" s="802">
        <v>225177</v>
      </c>
      <c r="E24" s="227"/>
      <c r="F24" s="235">
        <v>3217</v>
      </c>
      <c r="G24" s="236">
        <v>1.4286539033737904</v>
      </c>
      <c r="H24" s="227"/>
      <c r="I24" s="235">
        <v>3229</v>
      </c>
      <c r="J24" s="236">
        <v>1.4339830444494777</v>
      </c>
      <c r="K24" s="235">
        <v>2106</v>
      </c>
      <c r="L24" s="236">
        <v>65.221430783524312</v>
      </c>
      <c r="M24" s="235">
        <v>129</v>
      </c>
      <c r="N24" s="236">
        <v>3.9950449055435122</v>
      </c>
      <c r="O24" s="235">
        <v>0</v>
      </c>
      <c r="P24" s="236">
        <v>0</v>
      </c>
      <c r="Q24" s="235">
        <v>3</v>
      </c>
      <c r="R24" s="236">
        <v>9.2908021059151441E-2</v>
      </c>
      <c r="S24" s="235">
        <v>0</v>
      </c>
      <c r="T24" s="236">
        <v>0</v>
      </c>
      <c r="U24" s="235">
        <v>991</v>
      </c>
      <c r="V24" s="236">
        <v>30.690616289873024</v>
      </c>
      <c r="X24" s="306"/>
      <c r="Y24" s="306"/>
      <c r="Z24" s="306"/>
      <c r="AA24" s="954">
        <v>44681</v>
      </c>
      <c r="AB24" s="952">
        <v>32696</v>
      </c>
      <c r="AC24" s="952">
        <v>22635</v>
      </c>
      <c r="AD24" s="306"/>
      <c r="AE24" s="306"/>
      <c r="AF24" s="306"/>
      <c r="AG24" s="307"/>
      <c r="AH24" s="955"/>
    </row>
    <row r="25" spans="1:34" s="241" customFormat="1" ht="14.25" x14ac:dyDescent="0.15">
      <c r="A25" s="240"/>
      <c r="B25" s="234" t="s">
        <v>46</v>
      </c>
      <c r="C25" s="227"/>
      <c r="D25" s="802">
        <v>56203</v>
      </c>
      <c r="E25" s="227"/>
      <c r="F25" s="235">
        <v>1477</v>
      </c>
      <c r="G25" s="236">
        <v>2.627973595715531</v>
      </c>
      <c r="H25" s="227"/>
      <c r="I25" s="235">
        <v>888</v>
      </c>
      <c r="J25" s="236">
        <v>1.5799868334430547</v>
      </c>
      <c r="K25" s="235">
        <v>565</v>
      </c>
      <c r="L25" s="236">
        <v>63.626126126126124</v>
      </c>
      <c r="M25" s="235">
        <v>12</v>
      </c>
      <c r="N25" s="236">
        <v>1.3513513513513513</v>
      </c>
      <c r="O25" s="235">
        <v>5</v>
      </c>
      <c r="P25" s="236">
        <v>0.56306306306306309</v>
      </c>
      <c r="Q25" s="235">
        <v>237</v>
      </c>
      <c r="R25" s="236">
        <v>26.689189189189189</v>
      </c>
      <c r="S25" s="235">
        <v>29</v>
      </c>
      <c r="T25" s="236">
        <v>3.2657657657657655</v>
      </c>
      <c r="U25" s="235">
        <v>40</v>
      </c>
      <c r="V25" s="236">
        <v>4.5045045045045047</v>
      </c>
      <c r="X25" s="306"/>
      <c r="Y25" s="306"/>
      <c r="Z25" s="306"/>
      <c r="AA25" s="954">
        <v>44712</v>
      </c>
      <c r="AB25" s="952">
        <v>38586</v>
      </c>
      <c r="AC25" s="952">
        <v>22335</v>
      </c>
      <c r="AD25" s="306"/>
      <c r="AE25" s="306"/>
      <c r="AF25" s="306"/>
      <c r="AG25" s="307"/>
      <c r="AH25" s="955"/>
    </row>
    <row r="26" spans="1:34" s="233" customFormat="1" ht="14.25" x14ac:dyDescent="0.15">
      <c r="B26" s="234" t="s">
        <v>47</v>
      </c>
      <c r="C26" s="227"/>
      <c r="D26" s="804">
        <v>21382</v>
      </c>
      <c r="E26" s="227"/>
      <c r="F26" s="239">
        <v>318</v>
      </c>
      <c r="G26" s="236">
        <v>1.4872322514264336</v>
      </c>
      <c r="H26" s="227"/>
      <c r="I26" s="239">
        <v>267</v>
      </c>
      <c r="J26" s="236">
        <v>1.2487138714806847</v>
      </c>
      <c r="K26" s="239">
        <v>262</v>
      </c>
      <c r="L26" s="236">
        <v>98.12734082397003</v>
      </c>
      <c r="M26" s="239">
        <v>5</v>
      </c>
      <c r="N26" s="236">
        <v>1.8726591760299627</v>
      </c>
      <c r="O26" s="239">
        <v>0</v>
      </c>
      <c r="P26" s="236">
        <v>0</v>
      </c>
      <c r="Q26" s="239">
        <v>0</v>
      </c>
      <c r="R26" s="236">
        <v>0</v>
      </c>
      <c r="S26" s="239">
        <v>0</v>
      </c>
      <c r="T26" s="236">
        <v>0</v>
      </c>
      <c r="U26" s="239">
        <v>0</v>
      </c>
      <c r="V26" s="236">
        <v>0</v>
      </c>
      <c r="X26" s="306"/>
      <c r="Y26" s="306"/>
      <c r="Z26" s="306"/>
      <c r="AA26" s="954">
        <v>44742</v>
      </c>
      <c r="AB26" s="952">
        <v>41750</v>
      </c>
      <c r="AC26" s="952">
        <v>23105</v>
      </c>
      <c r="AD26" s="306"/>
      <c r="AE26" s="306"/>
      <c r="AF26" s="306"/>
      <c r="AG26" s="307"/>
      <c r="AH26" s="955"/>
    </row>
    <row r="27" spans="1:34" s="233" customFormat="1" ht="14.25" x14ac:dyDescent="0.15">
      <c r="B27" s="234" t="s">
        <v>48</v>
      </c>
      <c r="C27" s="227"/>
      <c r="D27" s="804">
        <v>109999</v>
      </c>
      <c r="E27" s="227"/>
      <c r="F27" s="239">
        <v>1900</v>
      </c>
      <c r="G27" s="236">
        <v>1.727288429894817</v>
      </c>
      <c r="H27" s="227"/>
      <c r="I27" s="239">
        <v>1195</v>
      </c>
      <c r="J27" s="236">
        <v>1.0863735124864771</v>
      </c>
      <c r="K27" s="239">
        <v>1092</v>
      </c>
      <c r="L27" s="236">
        <v>91.380753138075306</v>
      </c>
      <c r="M27" s="239">
        <v>29</v>
      </c>
      <c r="N27" s="236">
        <v>2.4267782426778242</v>
      </c>
      <c r="O27" s="239">
        <v>0</v>
      </c>
      <c r="P27" s="236">
        <v>0</v>
      </c>
      <c r="Q27" s="239">
        <v>2</v>
      </c>
      <c r="R27" s="236">
        <v>0.16736401673640167</v>
      </c>
      <c r="S27" s="239">
        <v>69</v>
      </c>
      <c r="T27" s="236">
        <v>5.7740585774058575</v>
      </c>
      <c r="U27" s="239">
        <v>3</v>
      </c>
      <c r="V27" s="236">
        <v>0.2510460251046025</v>
      </c>
      <c r="X27" s="306"/>
      <c r="Y27" s="306"/>
      <c r="Z27" s="306"/>
      <c r="AA27" s="954">
        <v>44773</v>
      </c>
      <c r="AB27" s="952">
        <v>30827</v>
      </c>
      <c r="AC27" s="952">
        <v>22962</v>
      </c>
      <c r="AD27" s="306"/>
      <c r="AE27" s="306"/>
      <c r="AF27" s="306"/>
      <c r="AG27" s="307"/>
      <c r="AH27" s="955"/>
    </row>
    <row r="28" spans="1:34" s="233" customFormat="1" ht="14.25" x14ac:dyDescent="0.15">
      <c r="B28" s="234" t="s">
        <v>49</v>
      </c>
      <c r="C28" s="227"/>
      <c r="D28" s="804">
        <v>14280</v>
      </c>
      <c r="E28" s="227"/>
      <c r="F28" s="239">
        <v>337</v>
      </c>
      <c r="G28" s="243">
        <v>2.3599439775910365</v>
      </c>
      <c r="H28" s="227"/>
      <c r="I28" s="239">
        <v>363</v>
      </c>
      <c r="J28" s="243">
        <v>2.5420168067226889</v>
      </c>
      <c r="K28" s="239">
        <v>77</v>
      </c>
      <c r="L28" s="243">
        <v>21.212121212121211</v>
      </c>
      <c r="M28" s="239">
        <v>8</v>
      </c>
      <c r="N28" s="243">
        <v>2.2038567493112948</v>
      </c>
      <c r="O28" s="239">
        <v>148</v>
      </c>
      <c r="P28" s="243">
        <v>40.771349862258951</v>
      </c>
      <c r="Q28" s="239">
        <v>0</v>
      </c>
      <c r="R28" s="243">
        <v>0</v>
      </c>
      <c r="S28" s="239">
        <v>0</v>
      </c>
      <c r="T28" s="243">
        <v>0</v>
      </c>
      <c r="U28" s="239">
        <v>130</v>
      </c>
      <c r="V28" s="243">
        <v>35.812672176308538</v>
      </c>
      <c r="X28" s="306"/>
      <c r="Y28" s="306"/>
      <c r="Z28" s="306"/>
      <c r="AA28" s="954">
        <v>44804</v>
      </c>
      <c r="AB28" s="952">
        <v>26047</v>
      </c>
      <c r="AC28" s="952">
        <v>23877</v>
      </c>
      <c r="AD28" s="306"/>
      <c r="AE28" s="306"/>
      <c r="AF28" s="306"/>
      <c r="AG28" s="307"/>
      <c r="AH28" s="955"/>
    </row>
    <row r="29" spans="1:34" s="233" customFormat="1" ht="14.25" x14ac:dyDescent="0.15">
      <c r="B29" s="245" t="s">
        <v>4</v>
      </c>
      <c r="C29" s="227"/>
      <c r="D29" s="805">
        <v>4984</v>
      </c>
      <c r="E29" s="227"/>
      <c r="F29" s="246">
        <v>88</v>
      </c>
      <c r="G29" s="247">
        <v>1.7656500802568218</v>
      </c>
      <c r="H29" s="227"/>
      <c r="I29" s="246">
        <v>83</v>
      </c>
      <c r="J29" s="247">
        <v>1.6653290529695024</v>
      </c>
      <c r="K29" s="246">
        <v>55</v>
      </c>
      <c r="L29" s="247">
        <v>66.265060240963862</v>
      </c>
      <c r="M29" s="246">
        <v>4</v>
      </c>
      <c r="N29" s="247">
        <v>4.8192771084337354</v>
      </c>
      <c r="O29" s="246">
        <v>0</v>
      </c>
      <c r="P29" s="247">
        <v>0</v>
      </c>
      <c r="Q29" s="246">
        <v>16</v>
      </c>
      <c r="R29" s="247">
        <v>19.277108433734941</v>
      </c>
      <c r="S29" s="246">
        <v>4</v>
      </c>
      <c r="T29" s="247">
        <v>4.8192771084337354</v>
      </c>
      <c r="U29" s="246">
        <v>4</v>
      </c>
      <c r="V29" s="247">
        <v>4.8192771084337354</v>
      </c>
      <c r="X29" s="306"/>
      <c r="Y29" s="306"/>
      <c r="Z29" s="306"/>
      <c r="AA29" s="954">
        <v>44834</v>
      </c>
      <c r="AB29" s="952">
        <v>32379</v>
      </c>
      <c r="AC29" s="952">
        <v>24010</v>
      </c>
      <c r="AD29" s="306"/>
      <c r="AE29" s="306"/>
      <c r="AF29" s="306"/>
      <c r="AG29" s="307"/>
      <c r="AH29" s="955"/>
    </row>
    <row r="30" spans="1:34" s="224" customFormat="1" ht="7.5" customHeight="1" x14ac:dyDescent="0.15">
      <c r="A30" s="221"/>
      <c r="B30" s="222"/>
      <c r="C30" s="223"/>
      <c r="D30" s="222"/>
      <c r="E30" s="223"/>
      <c r="F30" s="222"/>
      <c r="G30" s="575"/>
      <c r="H30" s="223"/>
      <c r="I30" s="222"/>
      <c r="J30" s="575"/>
      <c r="K30" s="222"/>
      <c r="L30" s="575"/>
      <c r="M30" s="222"/>
      <c r="N30" s="575"/>
      <c r="O30" s="222"/>
      <c r="P30" s="575"/>
      <c r="Q30" s="222"/>
      <c r="R30" s="575"/>
      <c r="S30" s="222"/>
      <c r="T30" s="575"/>
      <c r="U30" s="222"/>
      <c r="V30" s="575"/>
      <c r="X30" s="310"/>
      <c r="Y30" s="310"/>
      <c r="Z30" s="306"/>
      <c r="AA30" s="954">
        <v>44865</v>
      </c>
      <c r="AB30" s="952">
        <v>29932</v>
      </c>
      <c r="AC30" s="952">
        <v>19815</v>
      </c>
      <c r="AD30" s="310"/>
      <c r="AE30" s="310"/>
      <c r="AF30" s="306"/>
      <c r="AG30" s="307"/>
      <c r="AH30" s="955"/>
    </row>
    <row r="31" spans="1:34" s="252" customFormat="1" x14ac:dyDescent="0.15">
      <c r="B31" s="253" t="s">
        <v>3</v>
      </c>
      <c r="C31" s="212"/>
      <c r="D31" s="806">
        <v>1998205</v>
      </c>
      <c r="E31" s="212"/>
      <c r="F31" s="254">
        <v>34747</v>
      </c>
      <c r="G31" s="255">
        <v>1.7389106723284149</v>
      </c>
      <c r="H31" s="212"/>
      <c r="I31" s="254">
        <v>23214</v>
      </c>
      <c r="J31" s="255">
        <v>1.1617426640409767</v>
      </c>
      <c r="K31" s="254">
        <v>19170</v>
      </c>
      <c r="L31" s="255">
        <v>82.579477901266472</v>
      </c>
      <c r="M31" s="254">
        <v>571</v>
      </c>
      <c r="N31" s="255">
        <v>2.4597225812009995</v>
      </c>
      <c r="O31" s="254">
        <v>165</v>
      </c>
      <c r="P31" s="255">
        <v>0.710777978805893</v>
      </c>
      <c r="Q31" s="254">
        <v>781</v>
      </c>
      <c r="R31" s="255">
        <v>3.3643490996812271</v>
      </c>
      <c r="S31" s="254">
        <v>525</v>
      </c>
      <c r="T31" s="255">
        <v>2.2615662962005687</v>
      </c>
      <c r="U31" s="254">
        <v>2002</v>
      </c>
      <c r="V31" s="255">
        <v>8.6241061428448358</v>
      </c>
      <c r="X31" s="306"/>
      <c r="Y31" s="306"/>
      <c r="Z31" s="310"/>
      <c r="AA31" s="954">
        <v>44895</v>
      </c>
      <c r="AB31" s="952">
        <v>32038</v>
      </c>
      <c r="AC31" s="952">
        <v>20330</v>
      </c>
      <c r="AD31" s="306"/>
      <c r="AE31" s="306"/>
      <c r="AF31" s="310"/>
      <c r="AG31" s="310"/>
      <c r="AH31" s="439"/>
    </row>
    <row r="32" spans="1:34" s="257" customFormat="1" ht="5.25" customHeight="1" x14ac:dyDescent="0.2">
      <c r="B32" s="258"/>
      <c r="C32" s="259"/>
      <c r="E32" s="259"/>
      <c r="AA32" s="954">
        <v>44926</v>
      </c>
      <c r="AB32" s="952">
        <v>25446</v>
      </c>
      <c r="AC32" s="952">
        <v>23015</v>
      </c>
    </row>
    <row r="33" spans="2:29" s="252" customFormat="1" x14ac:dyDescent="0.2">
      <c r="B33" s="1106" t="s">
        <v>394</v>
      </c>
      <c r="C33" s="1106"/>
      <c r="D33" s="1106"/>
      <c r="E33" s="1106"/>
      <c r="F33" s="1106"/>
      <c r="G33" s="1106"/>
      <c r="H33" s="1106"/>
      <c r="I33" s="1106"/>
      <c r="J33" s="1106"/>
      <c r="K33" s="1106"/>
      <c r="L33" s="1106"/>
      <c r="M33" s="1106"/>
      <c r="N33" s="1106"/>
      <c r="O33" s="1106"/>
      <c r="P33" s="1106"/>
      <c r="Q33" s="1106"/>
      <c r="R33" s="1106"/>
      <c r="S33" s="1106"/>
      <c r="T33" s="1106"/>
      <c r="U33" s="1106"/>
      <c r="V33" s="1106"/>
      <c r="AA33" s="954">
        <v>44957</v>
      </c>
      <c r="AB33" s="952">
        <v>28819</v>
      </c>
      <c r="AC33" s="952">
        <v>24165</v>
      </c>
    </row>
    <row r="34" spans="2:29" s="252" customFormat="1" ht="12" customHeight="1" x14ac:dyDescent="0.2">
      <c r="B34" s="1106"/>
      <c r="C34" s="1106"/>
      <c r="D34" s="1106"/>
      <c r="E34" s="1106"/>
      <c r="F34" s="1106"/>
      <c r="G34" s="1106"/>
      <c r="H34" s="1106"/>
      <c r="I34" s="1106"/>
      <c r="J34" s="1106"/>
      <c r="K34" s="1106"/>
      <c r="L34" s="1106"/>
      <c r="M34" s="1106"/>
      <c r="N34" s="1106"/>
      <c r="O34" s="1106"/>
      <c r="P34" s="1106"/>
      <c r="Q34" s="1106"/>
      <c r="R34" s="1106"/>
      <c r="S34" s="1106"/>
      <c r="T34" s="1106"/>
      <c r="U34" s="1106"/>
      <c r="V34" s="1106"/>
      <c r="AA34" s="954">
        <v>44985</v>
      </c>
      <c r="AB34" s="952">
        <v>34747</v>
      </c>
      <c r="AC34" s="952">
        <v>23214</v>
      </c>
    </row>
    <row r="35" spans="2:29" x14ac:dyDescent="0.2">
      <c r="B35" s="1090"/>
      <c r="C35" s="1090"/>
      <c r="D35" s="1090"/>
      <c r="E35" s="263"/>
      <c r="F35" s="263"/>
    </row>
    <row r="36" spans="2:29" x14ac:dyDescent="0.2">
      <c r="B36" s="1091"/>
      <c r="C36" s="1091"/>
      <c r="D36" s="1091"/>
      <c r="E36" s="263"/>
      <c r="F36" s="263"/>
    </row>
  </sheetData>
  <mergeCells count="19">
    <mergeCell ref="B2:C2"/>
    <mergeCell ref="B3:C3"/>
    <mergeCell ref="A4:U4"/>
    <mergeCell ref="B5:R5"/>
    <mergeCell ref="B7:B10"/>
    <mergeCell ref="D7:D9"/>
    <mergeCell ref="F7:G7"/>
    <mergeCell ref="F8:G9"/>
    <mergeCell ref="I8:J9"/>
    <mergeCell ref="K8:V8"/>
    <mergeCell ref="B33:V34"/>
    <mergeCell ref="B35:D35"/>
    <mergeCell ref="B36:D36"/>
    <mergeCell ref="K9:L9"/>
    <mergeCell ref="M9:N9"/>
    <mergeCell ref="O9:P9"/>
    <mergeCell ref="Q9:R9"/>
    <mergeCell ref="S9:T9"/>
    <mergeCell ref="U9:V9"/>
  </mergeCells>
  <printOptions horizontalCentered="1"/>
  <pageMargins left="0" right="0" top="0.43307086614173229" bottom="0.43307086614173229" header="0" footer="0"/>
  <pageSetup paperSize="9" scale="76"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34">
    <tabColor theme="0"/>
    <pageSetUpPr fitToPage="1"/>
  </sheetPr>
  <dimension ref="B1:AD37"/>
  <sheetViews>
    <sheetView showGridLines="0" topLeftCell="A9" zoomScaleNormal="100" workbookViewId="0">
      <selection activeCell="A2" sqref="A2"/>
    </sheetView>
  </sheetViews>
  <sheetFormatPr baseColWidth="10" defaultColWidth="11.42578125" defaultRowHeight="15" x14ac:dyDescent="0.2"/>
  <cols>
    <col min="1" max="1" width="1.140625" style="1" customWidth="1"/>
    <col min="2" max="2" width="10" style="1" customWidth="1"/>
    <col min="3" max="3" width="1" style="1" customWidth="1"/>
    <col min="4" max="4" width="0.710937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42578125" style="1" customWidth="1"/>
    <col min="22" max="22" width="0.7109375" style="1" customWidth="1"/>
    <col min="23" max="23" width="7.5703125" style="1" customWidth="1"/>
    <col min="24" max="24" width="6.140625" style="1" customWidth="1"/>
    <col min="25" max="25" width="0.5703125" style="1" customWidth="1"/>
    <col min="26" max="26" width="8.57031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0" hidden="1" x14ac:dyDescent="0.2">
      <c r="E1" s="140" t="s">
        <v>39</v>
      </c>
      <c r="F1" s="140"/>
      <c r="H1" s="140" t="s">
        <v>24</v>
      </c>
      <c r="K1" s="140" t="s">
        <v>23</v>
      </c>
      <c r="N1" s="140" t="s">
        <v>22</v>
      </c>
      <c r="Q1" s="140" t="s">
        <v>21</v>
      </c>
      <c r="T1" s="140" t="s">
        <v>20</v>
      </c>
      <c r="W1" s="140" t="s">
        <v>19</v>
      </c>
      <c r="Z1" s="140" t="s">
        <v>18</v>
      </c>
    </row>
    <row r="2" spans="2:30" s="2" customFormat="1" ht="14.25" x14ac:dyDescent="0.2">
      <c r="B2" s="11"/>
      <c r="C2" s="46"/>
      <c r="D2" s="46"/>
      <c r="AB2" s="46"/>
      <c r="AD2" s="90"/>
    </row>
    <row r="3" spans="2:30" s="44" customFormat="1" ht="47.25" customHeight="1" x14ac:dyDescent="0.2">
      <c r="B3" s="1084"/>
      <c r="C3" s="1084"/>
      <c r="D3" s="1084"/>
      <c r="E3" s="1084"/>
      <c r="F3" s="1084"/>
      <c r="G3" s="1084"/>
      <c r="H3" s="1084"/>
      <c r="I3" s="1084"/>
      <c r="J3" s="1084"/>
      <c r="K3" s="1084"/>
      <c r="L3" s="45"/>
      <c r="M3" s="45"/>
      <c r="W3" s="89"/>
      <c r="AA3" s="89"/>
      <c r="AD3" s="88"/>
    </row>
    <row r="4" spans="2:30" s="7" customFormat="1" ht="7.5" customHeight="1" x14ac:dyDescent="0.2">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row>
    <row r="5" spans="2:30" s="7" customFormat="1" ht="19.5" x14ac:dyDescent="0.2">
      <c r="B5" s="1046" t="s">
        <v>410</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c r="AD5" s="1046"/>
    </row>
    <row r="6" spans="2:30" s="7" customFormat="1" ht="16.5" customHeight="1" x14ac:dyDescent="0.2">
      <c r="B6" s="1061" t="str">
        <f>porsaad!B6</f>
        <v>Situación a 28 de febrero de 2023</v>
      </c>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1"/>
      <c r="AA6" s="1061"/>
      <c r="AB6" s="1061"/>
      <c r="AC6" s="1061"/>
      <c r="AD6" s="8"/>
    </row>
    <row r="7" spans="2:30" s="7" customFormat="1" ht="5.25" customHeight="1" x14ac:dyDescent="0.2">
      <c r="AC7" s="87"/>
      <c r="AD7" s="86"/>
    </row>
    <row r="8" spans="2:30" s="83" customFormat="1" ht="21.75" customHeight="1" x14ac:dyDescent="0.2">
      <c r="B8" s="1118" t="s">
        <v>30</v>
      </c>
      <c r="C8" s="68"/>
      <c r="D8" s="704"/>
      <c r="E8" s="1121" t="s">
        <v>29</v>
      </c>
      <c r="F8" s="1122"/>
      <c r="G8" s="1122"/>
      <c r="H8" s="1122"/>
      <c r="I8" s="1122"/>
      <c r="J8" s="1122"/>
      <c r="K8" s="1122"/>
      <c r="L8" s="1122"/>
      <c r="M8" s="1122"/>
      <c r="N8" s="1122"/>
      <c r="O8" s="1122"/>
      <c r="P8" s="1122"/>
      <c r="Q8" s="1122"/>
      <c r="R8" s="1122"/>
      <c r="S8" s="1122"/>
      <c r="T8" s="1122"/>
      <c r="U8" s="1122"/>
      <c r="V8" s="1122"/>
      <c r="W8" s="1122"/>
      <c r="X8" s="1122"/>
      <c r="Y8" s="1122"/>
      <c r="Z8" s="1122"/>
      <c r="AA8" s="1123"/>
      <c r="AB8" s="68"/>
      <c r="AC8" s="1124" t="s">
        <v>3</v>
      </c>
      <c r="AD8" s="1125"/>
    </row>
    <row r="9" spans="2:30" s="83" customFormat="1" ht="21.75" customHeight="1" x14ac:dyDescent="0.2">
      <c r="B9" s="1119"/>
      <c r="C9" s="68"/>
      <c r="D9" s="705"/>
      <c r="E9" s="1115" t="s">
        <v>25</v>
      </c>
      <c r="F9" s="1116"/>
      <c r="G9" s="200"/>
      <c r="H9" s="1115" t="s">
        <v>24</v>
      </c>
      <c r="I9" s="1116"/>
      <c r="J9" s="200"/>
      <c r="K9" s="1115" t="s">
        <v>23</v>
      </c>
      <c r="L9" s="1116"/>
      <c r="M9" s="200"/>
      <c r="N9" s="1115" t="s">
        <v>22</v>
      </c>
      <c r="O9" s="1116"/>
      <c r="P9" s="200"/>
      <c r="Q9" s="1115" t="s">
        <v>21</v>
      </c>
      <c r="R9" s="1116"/>
      <c r="S9" s="200"/>
      <c r="T9" s="1115" t="s">
        <v>20</v>
      </c>
      <c r="U9" s="1116"/>
      <c r="V9" s="200"/>
      <c r="W9" s="1115" t="s">
        <v>19</v>
      </c>
      <c r="X9" s="1116"/>
      <c r="Y9" s="200"/>
      <c r="Z9" s="1115" t="s">
        <v>18</v>
      </c>
      <c r="AA9" s="1116"/>
      <c r="AB9" s="68"/>
      <c r="AC9" s="1126"/>
      <c r="AD9" s="1127"/>
    </row>
    <row r="10" spans="2:30" s="83" customFormat="1" ht="21.75" customHeight="1" x14ac:dyDescent="0.2">
      <c r="B10" s="1120"/>
      <c r="D10" s="201"/>
      <c r="E10" s="38" t="s">
        <v>12</v>
      </c>
      <c r="F10" s="199" t="s">
        <v>28</v>
      </c>
      <c r="G10" s="201"/>
      <c r="H10" s="38" t="s">
        <v>12</v>
      </c>
      <c r="I10" s="199" t="s">
        <v>28</v>
      </c>
      <c r="J10" s="201"/>
      <c r="K10" s="38" t="s">
        <v>12</v>
      </c>
      <c r="L10" s="199" t="s">
        <v>28</v>
      </c>
      <c r="M10" s="201"/>
      <c r="N10" s="38" t="s">
        <v>12</v>
      </c>
      <c r="O10" s="199" t="s">
        <v>28</v>
      </c>
      <c r="P10" s="201"/>
      <c r="Q10" s="38" t="s">
        <v>12</v>
      </c>
      <c r="R10" s="199" t="s">
        <v>28</v>
      </c>
      <c r="S10" s="201"/>
      <c r="T10" s="38" t="s">
        <v>12</v>
      </c>
      <c r="U10" s="199" t="s">
        <v>28</v>
      </c>
      <c r="V10" s="201"/>
      <c r="W10" s="38" t="s">
        <v>12</v>
      </c>
      <c r="X10" s="199" t="s">
        <v>28</v>
      </c>
      <c r="Y10" s="201"/>
      <c r="Z10" s="38" t="s">
        <v>12</v>
      </c>
      <c r="AA10" s="199" t="s">
        <v>28</v>
      </c>
      <c r="AC10" s="85" t="s">
        <v>12</v>
      </c>
      <c r="AD10" s="84" t="s">
        <v>28</v>
      </c>
    </row>
    <row r="11" spans="2:30"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0" s="73" customFormat="1" ht="21" customHeight="1" x14ac:dyDescent="0.2">
      <c r="B12" s="706" t="s">
        <v>27</v>
      </c>
      <c r="D12" s="74"/>
      <c r="E12" s="77">
        <v>2276</v>
      </c>
      <c r="F12" s="76">
        <v>0.18140242565967599</v>
      </c>
      <c r="G12" s="74"/>
      <c r="H12" s="77">
        <v>39258</v>
      </c>
      <c r="I12" s="76">
        <v>3.1289527357414584</v>
      </c>
      <c r="J12" s="74"/>
      <c r="K12" s="77">
        <v>24907</v>
      </c>
      <c r="L12" s="76">
        <v>1.9851450860744946</v>
      </c>
      <c r="M12" s="74"/>
      <c r="N12" s="77">
        <v>37688</v>
      </c>
      <c r="O12" s="76">
        <v>3.0038201310465151</v>
      </c>
      <c r="P12" s="74"/>
      <c r="Q12" s="77">
        <v>44110</v>
      </c>
      <c r="R12" s="76">
        <v>3.5156682758560227</v>
      </c>
      <c r="S12" s="74"/>
      <c r="T12" s="77">
        <v>73694</v>
      </c>
      <c r="U12" s="76">
        <v>5.8735810002478743</v>
      </c>
      <c r="V12" s="74"/>
      <c r="W12" s="77">
        <v>274967</v>
      </c>
      <c r="X12" s="76">
        <v>21.915501219843641</v>
      </c>
      <c r="Y12" s="74"/>
      <c r="Z12" s="77">
        <v>757769</v>
      </c>
      <c r="AA12" s="76">
        <f>Z12*100/$AC$12</f>
        <v>60.395929125530316</v>
      </c>
      <c r="AB12" s="66"/>
      <c r="AC12" s="707">
        <f>E12+H12+K12+N12+Q12+T12+W12+Z12</f>
        <v>1254669</v>
      </c>
      <c r="AD12" s="75">
        <f>F12+I12+L12+O12+R12+U12+X12+AA12</f>
        <v>100</v>
      </c>
    </row>
    <row r="13" spans="2:30" s="73" customFormat="1" ht="20.25" customHeight="1" x14ac:dyDescent="0.2">
      <c r="B13" s="708" t="s">
        <v>26</v>
      </c>
      <c r="D13" s="74"/>
      <c r="E13" s="709">
        <v>3203</v>
      </c>
      <c r="F13" s="710">
        <v>0.43077941081534721</v>
      </c>
      <c r="G13" s="74"/>
      <c r="H13" s="709">
        <v>79114</v>
      </c>
      <c r="I13" s="710">
        <v>10.640237997891157</v>
      </c>
      <c r="J13" s="74"/>
      <c r="K13" s="709">
        <v>38978</v>
      </c>
      <c r="L13" s="710">
        <v>5.2422478535000323</v>
      </c>
      <c r="M13" s="74"/>
      <c r="N13" s="709">
        <v>49403</v>
      </c>
      <c r="O13" s="710">
        <v>6.6443319489574142</v>
      </c>
      <c r="P13" s="74"/>
      <c r="Q13" s="709">
        <v>50071</v>
      </c>
      <c r="R13" s="710">
        <v>6.7341729250500313</v>
      </c>
      <c r="S13" s="74"/>
      <c r="T13" s="709">
        <v>74931</v>
      </c>
      <c r="U13" s="710">
        <v>10.077655957478857</v>
      </c>
      <c r="V13" s="74"/>
      <c r="W13" s="709">
        <v>161415</v>
      </c>
      <c r="X13" s="710">
        <v>21.709103526930775</v>
      </c>
      <c r="Y13" s="74"/>
      <c r="Z13" s="709">
        <v>286421</v>
      </c>
      <c r="AA13" s="710">
        <f>Z13*100/$AC$13</f>
        <v>38.521470379376382</v>
      </c>
      <c r="AB13" s="66"/>
      <c r="AC13" s="711">
        <f>E13+H13+K13+N13+Q13+T13+W13+Z13</f>
        <v>743536</v>
      </c>
      <c r="AD13" s="712">
        <f>F13+I13+L13+O13+R13+U13+X13+AA13</f>
        <v>100</v>
      </c>
    </row>
    <row r="14" spans="2:30" s="70" customFormat="1" ht="3" customHeight="1" x14ac:dyDescent="0.2">
      <c r="B14" s="713"/>
      <c r="C14" s="68"/>
      <c r="D14" s="66"/>
      <c r="E14" s="71"/>
      <c r="F14" s="72"/>
      <c r="G14" s="66"/>
      <c r="H14" s="71"/>
      <c r="I14" s="72"/>
      <c r="J14" s="66"/>
      <c r="K14" s="71"/>
      <c r="L14" s="72"/>
      <c r="M14" s="66"/>
      <c r="N14" s="71"/>
      <c r="O14" s="72"/>
      <c r="P14" s="66"/>
      <c r="Q14" s="71"/>
      <c r="R14" s="72"/>
      <c r="S14" s="66"/>
      <c r="T14" s="71"/>
      <c r="U14" s="72"/>
      <c r="V14" s="66"/>
      <c r="W14" s="71"/>
      <c r="X14" s="72"/>
      <c r="Y14" s="66"/>
      <c r="Z14" s="71"/>
      <c r="AA14" s="72"/>
      <c r="AB14" s="66"/>
      <c r="AC14" s="71"/>
      <c r="AD14" s="64"/>
    </row>
    <row r="15" spans="2:30" s="63" customFormat="1" ht="18" customHeight="1" x14ac:dyDescent="0.2">
      <c r="B15" s="69" t="s">
        <v>3</v>
      </c>
      <c r="C15" s="68"/>
      <c r="D15" s="66"/>
      <c r="E15" s="65">
        <f>SUM(E12:E13)</f>
        <v>5479</v>
      </c>
      <c r="F15" s="67">
        <f>E15*100/$AC$15</f>
        <v>0.27419609099166503</v>
      </c>
      <c r="G15" s="66"/>
      <c r="H15" s="65">
        <f>SUM(H12:H13)</f>
        <v>118372</v>
      </c>
      <c r="I15" s="67">
        <f>H15*100/$AC$15</f>
        <v>5.9239167152519387</v>
      </c>
      <c r="J15" s="66"/>
      <c r="K15" s="65">
        <f>SUM(K12:K13)</f>
        <v>63885</v>
      </c>
      <c r="L15" s="67">
        <f>K15*100/$AC$15</f>
        <v>3.1971194146746704</v>
      </c>
      <c r="M15" s="66"/>
      <c r="N15" s="65">
        <f>SUM(N12:N13)</f>
        <v>87091</v>
      </c>
      <c r="O15" s="67">
        <f>N15*100/$AC$15</f>
        <v>4.358461719393155</v>
      </c>
      <c r="P15" s="66"/>
      <c r="Q15" s="65">
        <f>SUM(Q12:Q13)</f>
        <v>94181</v>
      </c>
      <c r="R15" s="67">
        <f>Q15*100/$AC$15</f>
        <v>4.7132801689516342</v>
      </c>
      <c r="S15" s="66"/>
      <c r="T15" s="65">
        <f>SUM(T12:T13)</f>
        <v>148625</v>
      </c>
      <c r="U15" s="67">
        <f>T15*100/$AC$15</f>
        <v>7.4379255381705081</v>
      </c>
      <c r="V15" s="66"/>
      <c r="W15" s="65">
        <f>SUM(W12:W13)</f>
        <v>436382</v>
      </c>
      <c r="X15" s="67">
        <f>W15*100/$AC$15</f>
        <v>21.83870023345953</v>
      </c>
      <c r="Y15" s="66"/>
      <c r="Z15" s="65">
        <f>SUM(Z12:Z13)</f>
        <v>1044190</v>
      </c>
      <c r="AA15" s="67">
        <f>Z15*100/$AC$15</f>
        <v>52.2564001191069</v>
      </c>
      <c r="AB15" s="66"/>
      <c r="AC15" s="65">
        <f>E15+H15+K15+N15+Q15+T15+W15+Z15</f>
        <v>1998205</v>
      </c>
      <c r="AD15" s="64">
        <f>F15+I15+L15+O15+R15+U15+X15+AA15</f>
        <v>100</v>
      </c>
    </row>
    <row r="16" spans="2:30" s="19" customFormat="1" ht="5.25" customHeight="1" x14ac:dyDescent="0.2">
      <c r="B16" s="62"/>
      <c r="C16" s="62"/>
      <c r="D16" s="62"/>
      <c r="E16" s="62"/>
      <c r="F16" s="62"/>
      <c r="G16" s="62"/>
      <c r="H16" s="62"/>
      <c r="I16" s="62"/>
      <c r="J16" s="62"/>
      <c r="K16" s="62"/>
      <c r="L16" s="62"/>
      <c r="M16" s="62"/>
      <c r="N16" s="62"/>
      <c r="O16" s="48"/>
      <c r="P16" s="48"/>
      <c r="AD16" s="56"/>
    </row>
    <row r="17" spans="2:30" s="19" customFormat="1" ht="12.75" customHeight="1" x14ac:dyDescent="0.2">
      <c r="B17" s="48"/>
      <c r="C17" s="48"/>
      <c r="D17" s="48"/>
      <c r="E17" s="48"/>
      <c r="F17" s="48"/>
      <c r="G17" s="48"/>
      <c r="H17" s="48"/>
      <c r="I17" s="48"/>
      <c r="J17" s="48"/>
      <c r="K17" s="48"/>
      <c r="L17" s="48"/>
      <c r="M17" s="48"/>
      <c r="N17" s="48"/>
      <c r="O17" s="48"/>
      <c r="P17" s="48"/>
      <c r="AD17" s="56"/>
    </row>
    <row r="18" spans="2:30" s="57" customFormat="1" ht="24.75" customHeight="1" x14ac:dyDescent="0.2">
      <c r="B18" s="61"/>
      <c r="C18" s="61"/>
      <c r="D18" s="61"/>
      <c r="E18" s="61" t="s">
        <v>25</v>
      </c>
      <c r="F18" s="61" t="s">
        <v>24</v>
      </c>
      <c r="G18" s="61"/>
      <c r="H18" s="61" t="s">
        <v>23</v>
      </c>
      <c r="I18" s="61" t="s">
        <v>22</v>
      </c>
      <c r="J18" s="61"/>
      <c r="K18" s="61" t="s">
        <v>21</v>
      </c>
      <c r="L18" s="61" t="s">
        <v>20</v>
      </c>
      <c r="M18" s="61"/>
      <c r="N18" s="61" t="s">
        <v>19</v>
      </c>
      <c r="O18" s="61" t="s">
        <v>18</v>
      </c>
      <c r="P18" s="61"/>
      <c r="AD18" s="58"/>
    </row>
    <row r="19" spans="2:30" s="57" customFormat="1" ht="10.5" x14ac:dyDescent="0.2">
      <c r="B19" s="60"/>
      <c r="C19" s="60"/>
      <c r="D19" s="60"/>
      <c r="E19" s="60">
        <f>E15</f>
        <v>5479</v>
      </c>
      <c r="F19" s="59">
        <f>H15</f>
        <v>118372</v>
      </c>
      <c r="G19" s="59"/>
      <c r="H19" s="59">
        <f>K15</f>
        <v>63885</v>
      </c>
      <c r="I19" s="59">
        <f>N15</f>
        <v>87091</v>
      </c>
      <c r="J19" s="59"/>
      <c r="K19" s="59">
        <f>Q15</f>
        <v>94181</v>
      </c>
      <c r="L19" s="59">
        <f>T15</f>
        <v>148625</v>
      </c>
      <c r="M19" s="59"/>
      <c r="N19" s="59">
        <f>W15</f>
        <v>436382</v>
      </c>
      <c r="O19" s="59">
        <f>Z15</f>
        <v>1044190</v>
      </c>
      <c r="P19" s="59"/>
      <c r="AD19" s="58"/>
    </row>
    <row r="20" spans="2:30" s="19" customFormat="1" x14ac:dyDescent="0.2">
      <c r="B20" s="48"/>
      <c r="C20" s="48"/>
      <c r="D20" s="48"/>
      <c r="E20" s="48"/>
      <c r="F20" s="48"/>
      <c r="G20" s="48"/>
      <c r="H20" s="48"/>
      <c r="I20" s="48"/>
      <c r="J20" s="48"/>
      <c r="K20" s="48"/>
      <c r="L20" s="48"/>
      <c r="M20" s="48"/>
      <c r="N20" s="48"/>
      <c r="O20" s="48"/>
      <c r="P20" s="48"/>
      <c r="AD20" s="56"/>
    </row>
    <row r="21" spans="2:30" s="19" customFormat="1" x14ac:dyDescent="0.2">
      <c r="B21" s="48"/>
      <c r="C21" s="48"/>
      <c r="D21" s="48"/>
      <c r="E21" s="48"/>
      <c r="F21" s="48"/>
      <c r="G21" s="48"/>
      <c r="H21" s="48"/>
      <c r="I21" s="48"/>
      <c r="J21" s="48"/>
      <c r="K21" s="48"/>
      <c r="L21" s="48"/>
      <c r="M21" s="48"/>
      <c r="N21" s="48"/>
      <c r="O21" s="48"/>
      <c r="P21" s="48"/>
      <c r="AD21" s="56"/>
    </row>
    <row r="22" spans="2:30" s="19" customFormat="1" x14ac:dyDescent="0.2">
      <c r="B22" s="48"/>
      <c r="C22" s="48"/>
      <c r="D22" s="48"/>
      <c r="E22" s="48"/>
      <c r="F22" s="48"/>
      <c r="G22" s="48"/>
      <c r="H22" s="48"/>
      <c r="I22" s="48"/>
      <c r="J22" s="48"/>
      <c r="K22" s="48"/>
      <c r="L22" s="48"/>
      <c r="M22" s="48"/>
      <c r="N22" s="48"/>
      <c r="O22" s="48"/>
      <c r="P22" s="48"/>
      <c r="AD22" s="56"/>
    </row>
    <row r="23" spans="2:30" s="19" customFormat="1" x14ac:dyDescent="0.2">
      <c r="B23" s="48"/>
      <c r="C23" s="48"/>
      <c r="D23" s="48"/>
      <c r="E23" s="48"/>
      <c r="F23" s="48"/>
      <c r="G23" s="48"/>
      <c r="H23" s="48"/>
      <c r="I23" s="48"/>
      <c r="J23" s="48"/>
      <c r="K23" s="48"/>
      <c r="L23" s="48"/>
      <c r="M23" s="48"/>
      <c r="N23" s="48"/>
      <c r="O23" s="48"/>
      <c r="P23" s="48"/>
      <c r="AD23" s="56"/>
    </row>
    <row r="24" spans="2:30" s="19" customFormat="1" x14ac:dyDescent="0.2">
      <c r="B24" s="48"/>
      <c r="C24" s="48"/>
      <c r="D24" s="48"/>
      <c r="E24" s="48"/>
      <c r="F24" s="48"/>
      <c r="G24" s="48"/>
      <c r="H24" s="48"/>
      <c r="I24" s="48"/>
      <c r="J24" s="48"/>
      <c r="K24" s="48"/>
      <c r="L24" s="48"/>
      <c r="M24" s="48"/>
      <c r="N24" s="48"/>
      <c r="O24" s="48"/>
      <c r="P24" s="48"/>
      <c r="AD24" s="56"/>
    </row>
    <row r="25" spans="2:30" s="19" customFormat="1" x14ac:dyDescent="0.2">
      <c r="B25" s="48"/>
      <c r="C25" s="48"/>
      <c r="D25" s="48"/>
      <c r="E25" s="48"/>
      <c r="F25" s="48"/>
      <c r="G25" s="48"/>
      <c r="H25" s="48"/>
      <c r="I25" s="48"/>
      <c r="J25" s="48"/>
      <c r="K25" s="48"/>
      <c r="L25" s="48"/>
      <c r="M25" s="48"/>
      <c r="N25" s="48"/>
      <c r="O25" s="48"/>
      <c r="P25" s="48"/>
      <c r="AD25" s="56"/>
    </row>
    <row r="26" spans="2:30" s="19" customFormat="1" x14ac:dyDescent="0.2">
      <c r="B26" s="48"/>
      <c r="C26" s="48"/>
      <c r="D26" s="48"/>
      <c r="E26" s="48"/>
      <c r="F26" s="48"/>
      <c r="G26" s="48"/>
      <c r="H26" s="48"/>
      <c r="I26" s="48"/>
      <c r="J26" s="48"/>
      <c r="K26" s="48"/>
      <c r="L26" s="48"/>
      <c r="M26" s="48"/>
      <c r="N26" s="48"/>
      <c r="O26" s="48"/>
      <c r="P26" s="48"/>
      <c r="AD26" s="56"/>
    </row>
    <row r="27" spans="2:30" s="19" customFormat="1" x14ac:dyDescent="0.2">
      <c r="B27" s="48"/>
      <c r="C27" s="48"/>
      <c r="D27" s="48"/>
      <c r="E27" s="48"/>
      <c r="F27" s="48"/>
      <c r="G27" s="48"/>
      <c r="H27" s="48"/>
      <c r="I27" s="48"/>
      <c r="J27" s="48"/>
      <c r="K27" s="48"/>
      <c r="L27" s="48"/>
      <c r="M27" s="48"/>
      <c r="N27" s="48"/>
      <c r="O27" s="48"/>
      <c r="P27" s="48"/>
      <c r="AD27" s="56"/>
    </row>
    <row r="28" spans="2:30" s="19" customFormat="1" x14ac:dyDescent="0.2">
      <c r="B28" s="48"/>
      <c r="C28" s="48"/>
      <c r="D28" s="48"/>
      <c r="E28" s="48"/>
      <c r="F28" s="48"/>
      <c r="G28" s="48"/>
      <c r="H28" s="48"/>
      <c r="I28" s="48"/>
      <c r="J28" s="48"/>
      <c r="K28" s="48"/>
      <c r="L28" s="48"/>
      <c r="M28" s="48"/>
      <c r="N28" s="48"/>
      <c r="O28" s="48"/>
      <c r="P28" s="48"/>
      <c r="AD28" s="56"/>
    </row>
    <row r="29" spans="2:30" s="19" customFormat="1" x14ac:dyDescent="0.2">
      <c r="B29" s="48"/>
      <c r="C29" s="48"/>
      <c r="D29" s="48"/>
      <c r="E29" s="48"/>
      <c r="F29" s="48"/>
      <c r="G29" s="48"/>
      <c r="H29" s="48"/>
      <c r="I29" s="48"/>
      <c r="J29" s="48"/>
      <c r="K29" s="48"/>
      <c r="L29" s="48"/>
      <c r="M29" s="48"/>
      <c r="N29" s="48"/>
      <c r="O29" s="48"/>
      <c r="P29" s="48"/>
      <c r="AD29" s="56"/>
    </row>
    <row r="30" spans="2:30" s="19" customFormat="1" x14ac:dyDescent="0.2">
      <c r="B30" s="48"/>
      <c r="C30" s="48"/>
      <c r="D30" s="48"/>
      <c r="E30" s="48"/>
      <c r="F30" s="48"/>
      <c r="G30" s="48"/>
      <c r="H30" s="48"/>
      <c r="I30" s="48"/>
      <c r="J30" s="48"/>
      <c r="K30" s="48"/>
      <c r="L30" s="48"/>
      <c r="M30" s="48"/>
      <c r="N30" s="48"/>
      <c r="O30" s="48"/>
      <c r="P30" s="48"/>
      <c r="AD30" s="56"/>
    </row>
    <row r="31" spans="2:30" s="19" customFormat="1" ht="5.25" customHeight="1" x14ac:dyDescent="0.2">
      <c r="B31" s="48"/>
      <c r="C31" s="48"/>
      <c r="D31" s="48"/>
      <c r="E31" s="48"/>
      <c r="F31" s="48"/>
      <c r="G31" s="48"/>
      <c r="H31" s="48"/>
      <c r="I31" s="48"/>
      <c r="J31" s="48"/>
      <c r="K31" s="48"/>
      <c r="L31" s="48"/>
      <c r="M31" s="48"/>
      <c r="N31" s="48"/>
      <c r="O31" s="48"/>
      <c r="P31" s="48"/>
      <c r="AD31" s="56"/>
    </row>
    <row r="32" spans="2:30" s="19" customFormat="1" ht="5.25" customHeight="1" x14ac:dyDescent="0.2">
      <c r="B32" s="48"/>
      <c r="C32" s="48"/>
      <c r="D32" s="48"/>
      <c r="E32" s="48"/>
      <c r="F32" s="48"/>
      <c r="G32" s="48"/>
      <c r="H32" s="48"/>
      <c r="I32" s="48"/>
      <c r="J32" s="48"/>
      <c r="K32" s="48"/>
      <c r="L32" s="48"/>
      <c r="M32" s="48"/>
      <c r="N32" s="48"/>
      <c r="O32" s="48"/>
      <c r="P32" s="48"/>
      <c r="AD32" s="56"/>
    </row>
    <row r="33" spans="2:30" s="19" customFormat="1" ht="16.5" customHeigh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AD35" s="56"/>
    </row>
    <row r="36" spans="2:30" s="20" customFormat="1" x14ac:dyDescent="0.2">
      <c r="B36" s="1117" t="s">
        <v>17</v>
      </c>
      <c r="C36" s="1117"/>
      <c r="D36" s="1117"/>
      <c r="E36" s="1117"/>
      <c r="F36" s="1117"/>
      <c r="G36" s="1117"/>
      <c r="H36" s="1117"/>
      <c r="I36" s="1117"/>
      <c r="J36" s="1117"/>
      <c r="K36" s="1117"/>
      <c r="AD36" s="55"/>
    </row>
    <row r="37" spans="2:30" s="3" customFormat="1" ht="12.75" customHeight="1" x14ac:dyDescent="0.2">
      <c r="B37" s="1113"/>
      <c r="C37" s="1114"/>
      <c r="D37" s="1114"/>
      <c r="E37" s="1114"/>
      <c r="F37" s="1114"/>
      <c r="G37" s="1114"/>
      <c r="H37" s="1114"/>
      <c r="I37" s="1114"/>
      <c r="J37" s="1114"/>
      <c r="K37" s="1114"/>
      <c r="L37" s="1114"/>
      <c r="M37" s="1114"/>
      <c r="N37" s="1114"/>
      <c r="O37" s="1114"/>
      <c r="P37" s="404"/>
      <c r="AD37" s="54"/>
    </row>
  </sheetData>
  <mergeCells count="17">
    <mergeCell ref="Z9:AA9"/>
    <mergeCell ref="B36:K36"/>
    <mergeCell ref="B3:K3"/>
    <mergeCell ref="B4:AD4"/>
    <mergeCell ref="B5:AD5"/>
    <mergeCell ref="B6:AC6"/>
    <mergeCell ref="B8:B10"/>
    <mergeCell ref="E8:AA8"/>
    <mergeCell ref="AC8:AD9"/>
    <mergeCell ref="E9:F9"/>
    <mergeCell ref="H9:I9"/>
    <mergeCell ref="K9:L9"/>
    <mergeCell ref="B37:O37"/>
    <mergeCell ref="N9:O9"/>
    <mergeCell ref="Q9:R9"/>
    <mergeCell ref="T9:U9"/>
    <mergeCell ref="W9:X9"/>
  </mergeCells>
  <printOptions horizontalCentered="1"/>
  <pageMargins left="0" right="0" top="0.43307086614173229" bottom="0.43307086614173229"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05">
    <tabColor theme="0"/>
    <pageSetUpPr fitToPage="1"/>
  </sheetPr>
  <dimension ref="A1:AD40"/>
  <sheetViews>
    <sheetView zoomScaleNormal="100" workbookViewId="0"/>
  </sheetViews>
  <sheetFormatPr baseColWidth="10" defaultColWidth="11.42578125" defaultRowHeight="15" x14ac:dyDescent="0.2"/>
  <cols>
    <col min="1" max="1" width="2" style="1" customWidth="1"/>
    <col min="2" max="2" width="4.5703125" style="1" customWidth="1"/>
    <col min="3" max="3" width="13.42578125" style="1" customWidth="1"/>
    <col min="4" max="4" width="0.85546875" style="1" customWidth="1"/>
    <col min="5" max="5" width="7" style="1" customWidth="1"/>
    <col min="6" max="6" width="7.140625" style="1" customWidth="1"/>
    <col min="7" max="7" width="7" style="1" customWidth="1"/>
    <col min="8" max="8" width="7.140625" style="1" customWidth="1"/>
    <col min="9" max="9" width="7" style="1" customWidth="1"/>
    <col min="10" max="10" width="7.140625" style="1" customWidth="1"/>
    <col min="11" max="11" width="7" style="1" customWidth="1"/>
    <col min="12" max="12" width="7.140625" style="1" customWidth="1"/>
    <col min="13" max="13" width="7" style="1" customWidth="1"/>
    <col min="14" max="14" width="7.140625" style="1" customWidth="1"/>
    <col min="15" max="15" width="7" style="2" customWidth="1"/>
    <col min="16" max="16" width="5.28515625" style="1" customWidth="1"/>
    <col min="17" max="17" width="7" style="2" customWidth="1"/>
    <col min="18" max="18" width="7.140625" style="1" customWidth="1"/>
    <col min="19" max="19" width="2.85546875" style="1" customWidth="1"/>
    <col min="20" max="20" width="11.140625" style="12" customWidth="1"/>
    <col min="21" max="30" width="11.42578125" style="12"/>
    <col min="31" max="16384" width="11.42578125" style="1"/>
  </cols>
  <sheetData>
    <row r="1" spans="1:30" s="2" customFormat="1" ht="13.5" customHeight="1" x14ac:dyDescent="0.2">
      <c r="T1" s="17"/>
      <c r="U1" s="17"/>
      <c r="V1" s="17"/>
      <c r="W1" s="17"/>
      <c r="X1" s="17"/>
      <c r="Y1" s="17"/>
      <c r="Z1" s="17"/>
      <c r="AA1" s="17"/>
      <c r="AB1" s="17"/>
      <c r="AC1" s="17"/>
      <c r="AD1" s="17"/>
    </row>
    <row r="2" spans="1:30" s="9" customFormat="1" ht="66.75" customHeight="1" x14ac:dyDescent="0.2">
      <c r="A2" s="10"/>
      <c r="B2" s="1031"/>
      <c r="C2" s="1031"/>
      <c r="D2" s="1031"/>
      <c r="E2" s="1031"/>
      <c r="F2" s="1031"/>
      <c r="G2" s="1031"/>
      <c r="H2" s="1031"/>
      <c r="I2" s="1031"/>
      <c r="J2" s="1031"/>
      <c r="K2" s="1031"/>
      <c r="L2" s="1031"/>
      <c r="M2" s="1031"/>
      <c r="N2" s="1031"/>
      <c r="O2" s="1031"/>
      <c r="P2" s="1031"/>
      <c r="Q2" s="1031"/>
      <c r="R2" s="1031"/>
      <c r="S2" s="10"/>
      <c r="T2" s="16"/>
      <c r="U2" s="15"/>
      <c r="V2" s="15"/>
      <c r="W2" s="15"/>
      <c r="X2" s="15"/>
      <c r="Y2" s="15"/>
      <c r="Z2" s="15"/>
      <c r="AA2" s="15"/>
      <c r="AB2" s="15"/>
      <c r="AC2" s="15"/>
      <c r="AD2" s="15"/>
    </row>
    <row r="3" spans="1:30" x14ac:dyDescent="0.2">
      <c r="B3" s="3"/>
      <c r="C3" s="1037" t="s">
        <v>301</v>
      </c>
      <c r="D3" s="1037"/>
      <c r="E3" s="1037"/>
      <c r="F3" s="3"/>
      <c r="G3" s="3"/>
      <c r="H3" s="3"/>
      <c r="I3" s="3"/>
      <c r="J3" s="3"/>
      <c r="K3" s="3"/>
      <c r="L3" s="3"/>
      <c r="M3" s="3"/>
      <c r="N3" s="3"/>
      <c r="O3" s="14"/>
      <c r="P3" s="3"/>
      <c r="Q3" s="14"/>
      <c r="R3" s="3"/>
    </row>
    <row r="4" spans="1:30" x14ac:dyDescent="0.2">
      <c r="B4" s="3"/>
      <c r="C4" s="3"/>
      <c r="D4" s="3"/>
      <c r="E4" s="3"/>
      <c r="F4" s="3"/>
      <c r="G4" s="3"/>
      <c r="H4" s="3"/>
      <c r="I4" s="3"/>
      <c r="J4" s="3"/>
      <c r="K4" s="3"/>
      <c r="L4" s="3"/>
      <c r="M4" s="3"/>
      <c r="N4" s="3"/>
      <c r="O4" s="14"/>
      <c r="P4" s="3"/>
      <c r="Q4" s="14"/>
      <c r="R4" s="3"/>
    </row>
    <row r="5" spans="1:30" ht="23.25" customHeight="1" x14ac:dyDescent="0.2">
      <c r="B5" s="1038" t="s">
        <v>302</v>
      </c>
      <c r="C5" s="1039"/>
      <c r="D5" s="1039"/>
      <c r="E5" s="1039"/>
      <c r="F5" s="1039"/>
      <c r="G5" s="1039"/>
      <c r="H5" s="1039"/>
      <c r="I5" s="1039"/>
      <c r="J5" s="1039"/>
      <c r="K5" s="1039"/>
      <c r="L5" s="1039"/>
      <c r="M5" s="1039"/>
      <c r="N5" s="1039"/>
      <c r="O5" s="1039"/>
      <c r="P5" s="1039"/>
      <c r="Q5" s="1040">
        <v>44985</v>
      </c>
      <c r="R5" s="1041"/>
      <c r="S5" s="1041"/>
      <c r="T5" s="1"/>
    </row>
    <row r="6" spans="1:30" ht="18.95" customHeight="1" x14ac:dyDescent="0.2">
      <c r="B6" s="141"/>
      <c r="C6" s="141"/>
      <c r="D6" s="141"/>
      <c r="E6" s="141"/>
      <c r="F6" s="141"/>
      <c r="G6" s="141"/>
      <c r="H6" s="141"/>
      <c r="I6" s="141"/>
      <c r="J6" s="141"/>
      <c r="K6" s="141"/>
      <c r="L6" s="141"/>
      <c r="M6" s="141"/>
      <c r="N6" s="141"/>
      <c r="O6" s="141"/>
      <c r="P6" s="141"/>
      <c r="Q6" s="141"/>
      <c r="R6" s="141"/>
      <c r="S6" s="141"/>
      <c r="T6" s="1"/>
    </row>
    <row r="7" spans="1:30" ht="18.75" customHeight="1" x14ac:dyDescent="0.2">
      <c r="B7" s="1036" t="s">
        <v>303</v>
      </c>
      <c r="C7" s="1036"/>
      <c r="D7" s="1036"/>
      <c r="E7" s="1036"/>
      <c r="F7" s="1036"/>
      <c r="G7" s="1036"/>
      <c r="H7" s="1036"/>
      <c r="I7" s="1036"/>
      <c r="J7" s="1036"/>
      <c r="K7" s="1036"/>
      <c r="L7" s="1036"/>
      <c r="M7" s="1036"/>
      <c r="N7" s="1036"/>
      <c r="O7" s="1036"/>
      <c r="P7" s="1036"/>
      <c r="Q7" s="1036"/>
      <c r="R7" s="1036"/>
      <c r="S7" s="1036"/>
      <c r="T7" s="1"/>
    </row>
    <row r="8" spans="1:30" ht="18.75" customHeight="1" x14ac:dyDescent="0.2">
      <c r="B8" s="1035" t="s">
        <v>304</v>
      </c>
      <c r="C8" s="1035"/>
      <c r="D8" s="1035"/>
      <c r="E8" s="1035"/>
      <c r="F8" s="1035"/>
      <c r="G8" s="1035"/>
      <c r="H8" s="1035"/>
      <c r="I8" s="1035"/>
      <c r="J8" s="1035"/>
      <c r="K8" s="1035"/>
      <c r="L8" s="1035"/>
      <c r="M8" s="1035"/>
      <c r="N8" s="1035"/>
      <c r="O8" s="1035"/>
      <c r="P8" s="1035"/>
      <c r="Q8" s="1035"/>
      <c r="R8" s="1035"/>
      <c r="S8" s="1035"/>
      <c r="T8" s="1"/>
    </row>
    <row r="9" spans="1:30" ht="18.75" customHeight="1" x14ac:dyDescent="0.2">
      <c r="B9" s="1035" t="s">
        <v>305</v>
      </c>
      <c r="C9" s="1035"/>
      <c r="D9" s="1035"/>
      <c r="E9" s="1035"/>
      <c r="F9" s="1035"/>
      <c r="G9" s="1035"/>
      <c r="H9" s="1035"/>
      <c r="I9" s="1035"/>
      <c r="J9" s="1035"/>
      <c r="K9" s="1035"/>
      <c r="L9" s="1035"/>
      <c r="M9" s="1035"/>
      <c r="N9" s="1035"/>
      <c r="O9" s="1035"/>
      <c r="P9" s="1035"/>
      <c r="Q9" s="1035"/>
      <c r="R9" s="1035"/>
      <c r="S9" s="1035"/>
      <c r="T9" s="1"/>
    </row>
    <row r="10" spans="1:30" ht="18.75" customHeight="1" x14ac:dyDescent="0.2">
      <c r="B10" s="1035" t="s">
        <v>306</v>
      </c>
      <c r="C10" s="1035"/>
      <c r="D10" s="1035"/>
      <c r="E10" s="1035"/>
      <c r="F10" s="1035"/>
      <c r="G10" s="1035"/>
      <c r="H10" s="1035"/>
      <c r="I10" s="1035"/>
      <c r="J10" s="1035"/>
      <c r="K10" s="1035"/>
      <c r="L10" s="1035"/>
      <c r="M10" s="1035"/>
      <c r="N10" s="1035"/>
      <c r="O10" s="1035"/>
      <c r="P10" s="1035"/>
      <c r="Q10" s="1035"/>
      <c r="R10" s="1035"/>
      <c r="S10" s="1035"/>
      <c r="T10" s="1"/>
    </row>
    <row r="11" spans="1:30" ht="18.75" customHeight="1" x14ac:dyDescent="0.2">
      <c r="B11" s="1035" t="s">
        <v>307</v>
      </c>
      <c r="C11" s="1035"/>
      <c r="D11" s="1035"/>
      <c r="E11" s="1035"/>
      <c r="F11" s="1035"/>
      <c r="G11" s="1035"/>
      <c r="H11" s="1035"/>
      <c r="I11" s="1035"/>
      <c r="J11" s="1035"/>
      <c r="K11" s="1035"/>
      <c r="L11" s="1035"/>
      <c r="M11" s="1035"/>
      <c r="N11" s="1035"/>
      <c r="O11" s="1035"/>
      <c r="P11" s="1035"/>
      <c r="Q11" s="1035"/>
      <c r="R11" s="1035"/>
      <c r="S11" s="1035"/>
      <c r="T11" s="1"/>
    </row>
    <row r="12" spans="1:30" ht="18.75" customHeight="1" x14ac:dyDescent="0.2">
      <c r="B12" s="1035" t="s">
        <v>308</v>
      </c>
      <c r="C12" s="1035"/>
      <c r="D12" s="1035"/>
      <c r="E12" s="1035"/>
      <c r="F12" s="1035"/>
      <c r="G12" s="1035"/>
      <c r="H12" s="1035"/>
      <c r="I12" s="1035"/>
      <c r="J12" s="1035"/>
      <c r="K12" s="1035"/>
      <c r="L12" s="1035"/>
      <c r="M12" s="1035"/>
      <c r="N12" s="1035"/>
      <c r="O12" s="1035"/>
      <c r="P12" s="1035"/>
      <c r="Q12" s="1035"/>
      <c r="R12" s="1035"/>
      <c r="S12" s="1035"/>
      <c r="T12" s="1"/>
    </row>
    <row r="13" spans="1:30" ht="18.75" customHeight="1" x14ac:dyDescent="0.2">
      <c r="B13" s="1035" t="s">
        <v>309</v>
      </c>
      <c r="C13" s="1035"/>
      <c r="D13" s="1035"/>
      <c r="E13" s="1035"/>
      <c r="F13" s="1035"/>
      <c r="G13" s="1035"/>
      <c r="H13" s="1035"/>
      <c r="I13" s="1035"/>
      <c r="J13" s="1035"/>
      <c r="K13" s="1035"/>
      <c r="L13" s="1035"/>
      <c r="M13" s="1035"/>
      <c r="N13" s="1035"/>
      <c r="O13" s="1035"/>
      <c r="P13" s="1035"/>
      <c r="Q13" s="1035"/>
      <c r="R13" s="1035"/>
      <c r="S13" s="1035"/>
      <c r="T13" s="1"/>
    </row>
    <row r="14" spans="1:30" ht="18.75" customHeight="1" x14ac:dyDescent="0.2">
      <c r="B14" s="1035" t="s">
        <v>310</v>
      </c>
      <c r="C14" s="1035"/>
      <c r="D14" s="1035"/>
      <c r="E14" s="1035"/>
      <c r="F14" s="1035"/>
      <c r="G14" s="1035"/>
      <c r="H14" s="1035"/>
      <c r="I14" s="1035"/>
      <c r="J14" s="1035"/>
      <c r="K14" s="1035"/>
      <c r="L14" s="1035"/>
      <c r="M14" s="1035"/>
      <c r="N14" s="1035"/>
      <c r="O14" s="1035"/>
      <c r="P14" s="1035"/>
      <c r="Q14" s="1035"/>
      <c r="R14" s="1035"/>
      <c r="S14" s="1035"/>
      <c r="T14" s="1"/>
    </row>
    <row r="15" spans="1:30" ht="18.75" customHeight="1" x14ac:dyDescent="0.2">
      <c r="B15" s="867"/>
      <c r="C15" s="867"/>
      <c r="D15" s="867"/>
      <c r="E15" s="867"/>
      <c r="F15" s="867"/>
      <c r="G15" s="867"/>
      <c r="H15" s="867"/>
      <c r="I15" s="867"/>
      <c r="J15" s="867"/>
      <c r="K15" s="867"/>
      <c r="L15" s="867"/>
      <c r="M15" s="867"/>
      <c r="N15" s="867"/>
      <c r="O15" s="867"/>
      <c r="P15" s="867"/>
      <c r="Q15" s="867"/>
      <c r="R15" s="867"/>
      <c r="S15" s="867"/>
      <c r="T15" s="1"/>
    </row>
    <row r="16" spans="1:30" ht="18.75" customHeight="1" x14ac:dyDescent="0.2">
      <c r="B16" s="1036" t="s">
        <v>311</v>
      </c>
      <c r="C16" s="1036"/>
      <c r="D16" s="1036"/>
      <c r="E16" s="1036"/>
      <c r="F16" s="1036"/>
      <c r="G16" s="1036"/>
      <c r="H16" s="1036"/>
      <c r="I16" s="1036"/>
      <c r="J16" s="1036"/>
      <c r="K16" s="1036"/>
      <c r="L16" s="1036"/>
      <c r="M16" s="1036"/>
      <c r="N16" s="1036"/>
      <c r="O16" s="1036"/>
      <c r="P16" s="1036"/>
      <c r="Q16" s="1036"/>
      <c r="R16" s="1036"/>
      <c r="S16" s="1036"/>
      <c r="T16" s="1"/>
    </row>
    <row r="17" spans="2:21" ht="18.75" customHeight="1" x14ac:dyDescent="0.2">
      <c r="B17" s="1035" t="s">
        <v>312</v>
      </c>
      <c r="C17" s="1035"/>
      <c r="D17" s="1035"/>
      <c r="E17" s="1035"/>
      <c r="F17" s="1035"/>
      <c r="G17" s="1035"/>
      <c r="H17" s="1035"/>
      <c r="I17" s="1035"/>
      <c r="J17" s="1035"/>
      <c r="K17" s="1035"/>
      <c r="L17" s="1035"/>
      <c r="M17" s="1035"/>
      <c r="N17" s="1035"/>
      <c r="O17" s="1035"/>
      <c r="P17" s="1035"/>
      <c r="Q17" s="1035"/>
      <c r="R17" s="1035"/>
      <c r="S17" s="1035"/>
      <c r="T17" s="867"/>
    </row>
    <row r="18" spans="2:21" ht="18.75" customHeight="1" x14ac:dyDescent="0.2">
      <c r="B18" s="1035" t="s">
        <v>313</v>
      </c>
      <c r="C18" s="1035"/>
      <c r="D18" s="1035"/>
      <c r="E18" s="1035"/>
      <c r="F18" s="1035"/>
      <c r="G18" s="1035"/>
      <c r="H18" s="1035"/>
      <c r="I18" s="1035"/>
      <c r="J18" s="1035"/>
      <c r="K18" s="1035"/>
      <c r="L18" s="1035"/>
      <c r="M18" s="1035"/>
      <c r="N18" s="1035"/>
      <c r="O18" s="1035"/>
      <c r="P18" s="1035"/>
      <c r="Q18" s="1035"/>
      <c r="R18" s="1035"/>
      <c r="S18" s="1035"/>
      <c r="T18" s="867"/>
    </row>
    <row r="19" spans="2:21" ht="18.75" customHeight="1" x14ac:dyDescent="0.2">
      <c r="B19" s="1035" t="s">
        <v>314</v>
      </c>
      <c r="C19" s="1035"/>
      <c r="D19" s="1035"/>
      <c r="E19" s="1035"/>
      <c r="F19" s="1035"/>
      <c r="G19" s="1035"/>
      <c r="H19" s="1035"/>
      <c r="I19" s="1035"/>
      <c r="J19" s="1035"/>
      <c r="K19" s="1035"/>
      <c r="L19" s="1035"/>
      <c r="M19" s="1035"/>
      <c r="N19" s="1035"/>
      <c r="O19" s="1035"/>
      <c r="P19" s="1035"/>
      <c r="Q19" s="1035"/>
      <c r="R19" s="1035"/>
      <c r="S19" s="1035"/>
      <c r="T19" s="867"/>
    </row>
    <row r="20" spans="2:21" ht="18.75" customHeight="1" x14ac:dyDescent="0.2">
      <c r="B20" s="1035" t="s">
        <v>315</v>
      </c>
      <c r="C20" s="1035"/>
      <c r="D20" s="1035"/>
      <c r="E20" s="1035"/>
      <c r="F20" s="1035"/>
      <c r="G20" s="1035"/>
      <c r="H20" s="1035"/>
      <c r="I20" s="1035"/>
      <c r="J20" s="1035"/>
      <c r="K20" s="1035"/>
      <c r="L20" s="1035"/>
      <c r="M20" s="1035"/>
      <c r="N20" s="1035"/>
      <c r="O20" s="1035"/>
      <c r="P20" s="1035"/>
      <c r="Q20" s="1035"/>
      <c r="R20" s="1035"/>
      <c r="S20" s="1035"/>
      <c r="T20" s="867"/>
    </row>
    <row r="21" spans="2:21" ht="18.75" customHeight="1" x14ac:dyDescent="0.2">
      <c r="B21" s="1035" t="s">
        <v>316</v>
      </c>
      <c r="C21" s="1035"/>
      <c r="D21" s="1035"/>
      <c r="E21" s="1035"/>
      <c r="F21" s="1035"/>
      <c r="G21" s="1035"/>
      <c r="H21" s="1035"/>
      <c r="I21" s="1035"/>
      <c r="J21" s="1035"/>
      <c r="K21" s="1035"/>
      <c r="L21" s="1035"/>
      <c r="M21" s="1035"/>
      <c r="N21" s="1035"/>
      <c r="O21" s="1035"/>
      <c r="P21" s="1035"/>
      <c r="Q21" s="1035"/>
      <c r="R21" s="1035"/>
      <c r="S21" s="1035"/>
      <c r="T21" s="1035"/>
    </row>
    <row r="22" spans="2:21" ht="18.75" customHeight="1" x14ac:dyDescent="0.2">
      <c r="B22" s="1035" t="s">
        <v>317</v>
      </c>
      <c r="C22" s="1035"/>
      <c r="D22" s="1035"/>
      <c r="E22" s="1035"/>
      <c r="F22" s="1035"/>
      <c r="G22" s="1035"/>
      <c r="H22" s="1035"/>
      <c r="I22" s="1035"/>
      <c r="J22" s="1035"/>
      <c r="K22" s="1035"/>
      <c r="L22" s="1035"/>
      <c r="M22" s="1035"/>
      <c r="N22" s="1035"/>
      <c r="O22" s="1035"/>
      <c r="P22" s="1035"/>
      <c r="Q22" s="1035"/>
      <c r="R22" s="1035"/>
      <c r="S22" s="1035"/>
      <c r="T22" s="867"/>
    </row>
    <row r="23" spans="2:21" ht="18.75" customHeight="1" x14ac:dyDescent="0.2">
      <c r="B23" s="1035" t="s">
        <v>318</v>
      </c>
      <c r="C23" s="1035"/>
      <c r="D23" s="1035"/>
      <c r="E23" s="1035"/>
      <c r="F23" s="1035"/>
      <c r="G23" s="1035"/>
      <c r="H23" s="1035"/>
      <c r="I23" s="1035"/>
      <c r="J23" s="1035"/>
      <c r="K23" s="1035"/>
      <c r="L23" s="1035"/>
      <c r="M23" s="1035"/>
      <c r="N23" s="1035"/>
      <c r="O23" s="1035"/>
      <c r="P23" s="1035"/>
      <c r="Q23" s="1035"/>
      <c r="R23" s="1035"/>
      <c r="S23" s="1035"/>
      <c r="T23" s="867"/>
    </row>
    <row r="24" spans="2:21" ht="18.75" customHeight="1" x14ac:dyDescent="0.2">
      <c r="B24" s="867"/>
      <c r="C24" s="867"/>
      <c r="D24" s="867"/>
      <c r="E24" s="867"/>
      <c r="F24" s="867"/>
      <c r="G24" s="867"/>
      <c r="H24" s="867"/>
      <c r="I24" s="867"/>
      <c r="J24" s="867"/>
      <c r="K24" s="867"/>
      <c r="L24" s="867"/>
      <c r="M24" s="867"/>
      <c r="N24" s="867"/>
      <c r="O24" s="867"/>
      <c r="P24" s="867"/>
      <c r="Q24" s="867"/>
      <c r="R24" s="867"/>
      <c r="S24" s="867"/>
      <c r="T24" s="788"/>
    </row>
    <row r="25" spans="2:21" ht="18.75" customHeight="1" x14ac:dyDescent="0.2">
      <c r="B25" s="1036" t="s">
        <v>319</v>
      </c>
      <c r="C25" s="1036"/>
      <c r="D25" s="1036"/>
      <c r="E25" s="1036"/>
      <c r="F25" s="1036"/>
      <c r="G25" s="1036"/>
      <c r="H25" s="1036"/>
      <c r="I25" s="1036"/>
      <c r="J25" s="1036"/>
      <c r="K25" s="1036"/>
      <c r="L25" s="1036"/>
      <c r="M25" s="1036"/>
      <c r="N25" s="1036"/>
      <c r="O25" s="1036"/>
      <c r="P25" s="1036"/>
      <c r="Q25" s="1036"/>
      <c r="R25" s="1036"/>
      <c r="S25" s="1036"/>
      <c r="T25" s="1"/>
    </row>
    <row r="26" spans="2:21" ht="18.75" customHeight="1" x14ac:dyDescent="0.2">
      <c r="B26" s="1035" t="s">
        <v>320</v>
      </c>
      <c r="C26" s="1035"/>
      <c r="D26" s="1035"/>
      <c r="E26" s="1035"/>
      <c r="F26" s="1035"/>
      <c r="G26" s="1035"/>
      <c r="H26" s="1035"/>
      <c r="I26" s="1035"/>
      <c r="J26" s="1035"/>
      <c r="K26" s="1035"/>
      <c r="L26" s="1035"/>
      <c r="M26" s="1035"/>
      <c r="N26" s="1035"/>
      <c r="O26" s="1035"/>
      <c r="P26" s="1035"/>
      <c r="Q26" s="1035"/>
      <c r="R26" s="1035"/>
      <c r="S26" s="1035"/>
      <c r="T26" s="1035"/>
      <c r="U26" s="1035"/>
    </row>
    <row r="27" spans="2:21" ht="18.75" customHeight="1" x14ac:dyDescent="0.2">
      <c r="B27" s="1035" t="s">
        <v>321</v>
      </c>
      <c r="C27" s="1035"/>
      <c r="D27" s="1035"/>
      <c r="E27" s="1035"/>
      <c r="F27" s="1035"/>
      <c r="G27" s="1035"/>
      <c r="H27" s="1035"/>
      <c r="I27" s="1035"/>
      <c r="J27" s="1035"/>
      <c r="K27" s="1035"/>
      <c r="L27" s="1035"/>
      <c r="M27" s="1035"/>
      <c r="N27" s="1035"/>
      <c r="O27" s="1035"/>
      <c r="P27" s="1035"/>
      <c r="Q27" s="1035"/>
      <c r="R27" s="1035"/>
      <c r="S27" s="1035"/>
      <c r="T27" s="1035"/>
      <c r="U27" s="1035"/>
    </row>
    <row r="28" spans="2:21" ht="18.75" customHeight="1" x14ac:dyDescent="0.2">
      <c r="B28" s="1035" t="s">
        <v>322</v>
      </c>
      <c r="C28" s="1035"/>
      <c r="D28" s="1035"/>
      <c r="E28" s="1035"/>
      <c r="F28" s="1035"/>
      <c r="G28" s="1035"/>
      <c r="H28" s="1035"/>
      <c r="I28" s="1035"/>
      <c r="J28" s="1035"/>
      <c r="K28" s="1035"/>
      <c r="L28" s="1035"/>
      <c r="M28" s="1035"/>
      <c r="N28" s="1035"/>
      <c r="O28" s="1035"/>
      <c r="P28" s="1035"/>
      <c r="Q28" s="1035"/>
      <c r="R28" s="1035"/>
      <c r="S28" s="1035"/>
      <c r="T28" s="1035"/>
      <c r="U28" s="1035"/>
    </row>
    <row r="29" spans="2:21" ht="18.75" customHeight="1" x14ac:dyDescent="0.2">
      <c r="B29" s="1035" t="s">
        <v>323</v>
      </c>
      <c r="C29" s="1035"/>
      <c r="D29" s="1035"/>
      <c r="E29" s="1035"/>
      <c r="F29" s="1035"/>
      <c r="G29" s="1035"/>
      <c r="H29" s="1035"/>
      <c r="I29" s="1035"/>
      <c r="J29" s="1035"/>
      <c r="K29" s="1035"/>
      <c r="L29" s="1035"/>
      <c r="M29" s="1035"/>
      <c r="N29" s="1035"/>
      <c r="O29" s="1035"/>
      <c r="P29" s="1035"/>
      <c r="Q29" s="1035"/>
      <c r="R29" s="1035"/>
      <c r="S29" s="1035"/>
      <c r="T29" s="1035"/>
      <c r="U29" s="1035"/>
    </row>
    <row r="30" spans="2:21" ht="15" customHeight="1" x14ac:dyDescent="0.2">
      <c r="B30" s="1035" t="s">
        <v>324</v>
      </c>
      <c r="C30" s="1035"/>
      <c r="D30" s="1035"/>
      <c r="E30" s="1035"/>
      <c r="F30" s="1035"/>
      <c r="G30" s="1035"/>
      <c r="H30" s="1035"/>
      <c r="I30" s="1035"/>
      <c r="J30" s="1035"/>
      <c r="K30" s="1035"/>
      <c r="L30" s="1035"/>
      <c r="M30" s="1035"/>
      <c r="N30" s="1035"/>
      <c r="O30" s="1035"/>
      <c r="P30" s="1035"/>
      <c r="Q30" s="1035"/>
      <c r="R30" s="1035"/>
      <c r="S30" s="1035"/>
      <c r="T30" s="1035"/>
      <c r="U30" s="1035"/>
    </row>
    <row r="31" spans="2:21" ht="18.75" customHeight="1" x14ac:dyDescent="0.2">
      <c r="B31" s="1035" t="s">
        <v>325</v>
      </c>
      <c r="C31" s="1035"/>
      <c r="D31" s="1035"/>
      <c r="E31" s="1035"/>
      <c r="F31" s="1035"/>
      <c r="G31" s="1035"/>
      <c r="H31" s="1035"/>
      <c r="I31" s="1035"/>
      <c r="J31" s="1035"/>
      <c r="K31" s="1035"/>
      <c r="L31" s="1035"/>
      <c r="M31" s="1035"/>
      <c r="N31" s="1035"/>
      <c r="O31" s="1035"/>
      <c r="P31" s="1035"/>
      <c r="Q31" s="1035"/>
      <c r="R31" s="1035"/>
      <c r="S31" s="1035"/>
      <c r="T31" s="1035"/>
      <c r="U31" s="1035"/>
    </row>
    <row r="32" spans="2:21" ht="18.75" customHeight="1" x14ac:dyDescent="0.2">
      <c r="B32" s="867"/>
      <c r="C32" s="867"/>
      <c r="D32" s="867"/>
      <c r="E32" s="867"/>
      <c r="F32" s="867"/>
      <c r="G32" s="867"/>
      <c r="H32" s="867"/>
      <c r="I32" s="867"/>
      <c r="J32" s="867"/>
      <c r="K32" s="867"/>
      <c r="L32" s="867"/>
      <c r="M32" s="867"/>
      <c r="N32" s="867"/>
      <c r="O32" s="867"/>
      <c r="P32" s="867"/>
      <c r="Q32" s="867"/>
      <c r="R32" s="867"/>
      <c r="S32" s="867"/>
      <c r="T32" s="788"/>
    </row>
    <row r="33" spans="2:20" ht="15.95" customHeight="1" x14ac:dyDescent="0.2">
      <c r="B33" s="788"/>
      <c r="C33" s="788"/>
      <c r="D33" s="788"/>
      <c r="E33" s="788"/>
      <c r="F33" s="788"/>
      <c r="G33" s="788"/>
      <c r="H33" s="788"/>
      <c r="I33" s="788"/>
      <c r="J33" s="788"/>
      <c r="K33" s="788"/>
      <c r="L33" s="788"/>
      <c r="M33" s="788"/>
      <c r="N33" s="788"/>
      <c r="O33" s="789"/>
      <c r="P33" s="788"/>
      <c r="Q33" s="789"/>
      <c r="R33" s="788"/>
      <c r="S33" s="788"/>
      <c r="T33" s="788"/>
    </row>
    <row r="34" spans="2:20" ht="15.95" customHeight="1" x14ac:dyDescent="0.2"/>
    <row r="35" spans="2:20" ht="15.95" customHeight="1" x14ac:dyDescent="0.2"/>
    <row r="36" spans="2:20" ht="15.95" customHeight="1" x14ac:dyDescent="0.2"/>
    <row r="37" spans="2:20" ht="15.95" customHeight="1" x14ac:dyDescent="0.2"/>
    <row r="38" spans="2:20" ht="15.95" customHeight="1" x14ac:dyDescent="0.2"/>
    <row r="39" spans="2:20" ht="15.95" customHeight="1" x14ac:dyDescent="0.2"/>
    <row r="40" spans="2:20" ht="18" customHeight="1" x14ac:dyDescent="0.2"/>
  </sheetData>
  <mergeCells count="27">
    <mergeCell ref="B8:S8"/>
    <mergeCell ref="B2:R2"/>
    <mergeCell ref="C3:E3"/>
    <mergeCell ref="B5:P5"/>
    <mergeCell ref="Q5:S5"/>
    <mergeCell ref="B7:S7"/>
    <mergeCell ref="B21:T21"/>
    <mergeCell ref="B9:S9"/>
    <mergeCell ref="B10:S10"/>
    <mergeCell ref="B11:S11"/>
    <mergeCell ref="B12:S12"/>
    <mergeCell ref="B13:S13"/>
    <mergeCell ref="B14:S14"/>
    <mergeCell ref="B16:S16"/>
    <mergeCell ref="B17:S17"/>
    <mergeCell ref="B18:S18"/>
    <mergeCell ref="B19:S19"/>
    <mergeCell ref="B20:S20"/>
    <mergeCell ref="B29:U29"/>
    <mergeCell ref="B30:U30"/>
    <mergeCell ref="B31:U31"/>
    <mergeCell ref="B22:S22"/>
    <mergeCell ref="B23:S23"/>
    <mergeCell ref="B25:S25"/>
    <mergeCell ref="B26:U26"/>
    <mergeCell ref="B27:U27"/>
    <mergeCell ref="B28:U28"/>
  </mergeCells>
  <hyperlinks>
    <hyperlink ref="B18:S18" location="'21solsaad'!A1" display="2.1. SOLICITUDES." xr:uid="{00000000-0004-0000-0100-000000000000}"/>
    <hyperlink ref="B19:S19" location="'22solcasaadpot'!A1" display="2.2. SOLICITUDES EN RELACIÓN A LA POBLACIÓN POTENCIALMENTE DEPENDIENTE DE LAS COMUNIDADES AUTÓNOMAS." xr:uid="{00000000-0004-0000-0100-000001000000}"/>
    <hyperlink ref="B17:T17" location="'20pobl'!A1" display="2.0. POBLACIÓN DE LAS COMUNIDADES AUTÓNOMAS POR SEXO Y TRAMOS DE EDAD" xr:uid="{00000000-0004-0000-0100-000002000000}"/>
    <hyperlink ref="B20:T20" location="'23solcasaad'!A1" display="2.3. SOLICITUDES DE LAS COMUNIDADES AUTÓNOMAS POR SEXO Y TRAMOS DE EDAD" xr:uid="{00000000-0004-0000-0100-000003000000}"/>
    <hyperlink ref="B27:S27" location="'8dictcasaadpot'!A1" display="1.8. RESOLUCIONES EN RELACIÓN A LA POBLACIÓN POTENCIALMENTE DEPENDIENTE DE LAS COMUNIDAES AUTÓNOMAS." xr:uid="{00000000-0004-0000-0100-000004000000}"/>
    <hyperlink ref="B23:S23" location="'26perfsaad'!A1" display="2.6. PERFIL DE LA PERSONA SOLICITANTE: SEXO Y EDAD. " xr:uid="{00000000-0004-0000-0100-000005000000}"/>
    <hyperlink ref="B26:S26" location="'6dictsaad'!A1" display="1.6., 1.6.a., 1.6.b. RESOLUCIONES. GRÁFICO DE RESOLUCIONES Y BENEFICIARIOS CON DERECHO POR GRADO" xr:uid="{00000000-0004-0000-0100-000006000000}"/>
    <hyperlink ref="B28:T28" location="'33dictcasaad'!A1" display="3.3., 3.3.a.-3.3.d. RESOLUCIONES DE GRADO DE LAS COMUNIDADES AUTÓNOMAS POR SEXO, TRAMOS DE EDAD Y GRADO" xr:uid="{00000000-0004-0000-0100-000007000000}"/>
    <hyperlink ref="B29:T29" location="'9adictcasaad'!A1" display="1.9.2.a., 1.9.2.b. RESOLUCIONES EN RELACIÓN A LA POBLACIÓN DE LAS COMUNIDADES AUTÓNOMAS POR TRAMOS DE EDAD. GRÁFICO" xr:uid="{00000000-0004-0000-0100-000008000000}"/>
    <hyperlink ref="B31:S31" location="'36perfresol'!A1" display="3.6., 3.6.a., 3.6.b. PERFIL DE LA PERSONA CON RESOLUCIÓN DE GRADO: SEXO Y EDAD. GRÁFICO" xr:uid="{00000000-0004-0000-0100-000009000000}"/>
    <hyperlink ref="B30:S30" location="'35ResolGraAltaBaj'!A1" display="3.5. ALTAS Y BAJAS DE RESOLUCIONES DE GRADO EN EL ÚLTIMO MES " xr:uid="{00000000-0004-0000-0100-00000A000000}"/>
    <hyperlink ref="B8:S8" location="EVO!A1" display="1.1. EVOLUCIÓN DE LAS PRINCIPALES VARIABLES" xr:uid="{00000000-0004-0000-0100-00000B000000}"/>
    <hyperlink ref="B9:S9" location="EVO!A1" display="1.1. EVOLUCIÓN DE LAS PRINCIPALES VARIABLES" xr:uid="{00000000-0004-0000-0100-00000C000000}"/>
    <hyperlink ref="B10:S10" location="EVO_resol!A1" display="1.3. EVOLUCIÓN DE LAS RESOLUCIONES DE GRADO POR COMUNIDADES AUTÓNOMAS." xr:uid="{00000000-0004-0000-0100-00000D000000}"/>
    <hyperlink ref="B11:S11" location="EVO_derecho!A1" display="1.4. EVOLUCIÓN DE LAS PERSONAS CON DERECHO A PRESTACIÓN POR COMUNIDADES AUTÓNOMAS." xr:uid="{00000000-0004-0000-0100-00000E000000}"/>
    <hyperlink ref="B12:S12" location="EVO_resolPIA!A1" display="1.5. EVOLUCIÓN DE LAS RESOLUCIONES DE PIA POR COMUNIDADES AUTÓNOMAS." xr:uid="{00000000-0004-0000-0100-00000F000000}"/>
    <hyperlink ref="B13:S13" location="EVO_sinPIA!A1" display="1.6. EVOLUCIÓN DE LAS PERSONAS CON DERECHO A PRESTACIÓN PENDIENTES DE PIA POR COMUNIDADES AUTÓNOMAS." xr:uid="{00000000-0004-0000-0100-000010000000}"/>
    <hyperlink ref="B14:S14" location="EVO_prest!A1" display="1.7. EVOLUCIÓN DE LAS PRESTACIONES POR COMUNIDADES AUTÓNOMAS." xr:uid="{00000000-0004-0000-0100-000011000000}"/>
    <hyperlink ref="B22:S22" location="'25solaltabaja'!A1" display="2.5. ALTAS Y BAJAS DE SOLICITUDES EN EL ÚLTIMO MES " xr:uid="{00000000-0004-0000-0100-000012000000}"/>
    <hyperlink ref="B26:U26" location="'31dictsaad'!A1" display="3.1., 3.1.a., 3.1.b. RESOLUCIONES DE GRADO. GRÁFICO DE RESOLUCIONES DE GRADO Y PERSONAS BENEFICIARIAS CON DERECHO POR GRADO" xr:uid="{00000000-0004-0000-0100-000013000000}"/>
    <hyperlink ref="B27:T27" location="'32dictcasaadpot'!A1" display="3.2. RESOLUCIONES DE GRADO EN RELACIÓN A LA POBLACIÓN POTENCIALMENTE DEPENDIENTE DE LAS COMUNIDAES AUTÓNOMAS." xr:uid="{00000000-0004-0000-0100-000014000000}"/>
    <hyperlink ref="B29:U29" location="'34adictcasaad'!A1" display="3.4.a., 3.4.b. RESOLUCIONES DE GRADO EN RELACIÓN A LA POBLACIÓN DE LAS COMUNIDADES AUTÓNOMAS POR TRAMOS DE EDAD. GRÁFICO" xr:uid="{00000000-0004-0000-0100-000015000000}"/>
    <hyperlink ref="B21:T21" location="'24solcasaad_pobl'!A1" display="2.4.a., 2.4.b. SOLICITUDES EN RELACIÓN A LA POBLACIÓN DE LAS COMUNIDADES AUTÓNOMAS POR TRAMOS DE EDAD. GRÁFICO" xr:uid="{00000000-0004-0000-0100-000016000000}"/>
  </hyperlinks>
  <printOptions horizontalCentered="1"/>
  <pageMargins left="0" right="0" top="0.43307086614173229" bottom="0.43307086614173229" header="0" footer="0"/>
  <pageSetup paperSize="9" scale="8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7">
    <tabColor theme="0"/>
    <pageSetUpPr fitToPage="1"/>
  </sheetPr>
  <dimension ref="A1:Y39"/>
  <sheetViews>
    <sheetView topLeftCell="A8" zoomScaleNormal="100" zoomScaleSheetLayoutView="100" workbookViewId="0"/>
  </sheetViews>
  <sheetFormatPr baseColWidth="10" defaultRowHeight="12.75" x14ac:dyDescent="0.2"/>
  <cols>
    <col min="1" max="1" width="1" customWidth="1"/>
    <col min="2" max="2" width="28.7109375" customWidth="1"/>
    <col min="3" max="3" width="0.5703125" customWidth="1"/>
    <col min="4" max="4" width="10.140625" customWidth="1"/>
    <col min="5" max="5" width="7.5703125" customWidth="1"/>
    <col min="6" max="6" width="0.5703125" customWidth="1"/>
    <col min="7" max="7" width="1.28515625" hidden="1" customWidth="1"/>
    <col min="8" max="8" width="10.42578125" customWidth="1"/>
    <col min="9" max="9" width="9.5703125" customWidth="1"/>
    <col min="10" max="10" width="0.5703125" customWidth="1"/>
    <col min="11" max="11" width="10.140625" customWidth="1"/>
    <col min="12" max="12" width="8.42578125" customWidth="1"/>
    <col min="13" max="13" width="0.5703125" customWidth="1"/>
    <col min="14" max="14" width="8.85546875" customWidth="1"/>
    <col min="15" max="15" width="8.42578125" customWidth="1"/>
    <col min="16" max="16" width="0.5703125" customWidth="1"/>
    <col min="17" max="17" width="9.7109375" customWidth="1"/>
    <col min="18" max="18" width="8.42578125" customWidth="1"/>
    <col min="19" max="19" width="0.28515625" customWidth="1"/>
    <col min="20" max="20" width="12.42578125" customWidth="1"/>
    <col min="21" max="21" width="8.42578125" customWidth="1"/>
    <col min="22" max="22" width="0.5703125" customWidth="1"/>
    <col min="23" max="23" width="9.7109375" customWidth="1"/>
    <col min="24" max="24" width="8.42578125" customWidth="1"/>
  </cols>
  <sheetData>
    <row r="1" spans="1:24" ht="9.75" customHeight="1" x14ac:dyDescent="0.2"/>
    <row r="2" spans="1:24" s="44" customFormat="1" ht="49.5" customHeight="1" x14ac:dyDescent="0.2">
      <c r="B2" s="1084"/>
      <c r="C2" s="1084"/>
      <c r="D2" s="1084"/>
      <c r="E2" s="1084"/>
      <c r="F2" s="1084"/>
      <c r="G2" s="92"/>
      <c r="H2" s="1128"/>
      <c r="I2" s="1128"/>
      <c r="J2" s="1128"/>
      <c r="K2" s="1128"/>
      <c r="L2" s="1128"/>
      <c r="M2" s="1128"/>
      <c r="N2" s="1128"/>
      <c r="O2" s="1128"/>
      <c r="P2" s="92"/>
      <c r="Q2" s="92"/>
      <c r="R2" s="92"/>
      <c r="T2" s="45"/>
      <c r="U2" s="92"/>
      <c r="V2" s="92"/>
      <c r="W2" s="92"/>
      <c r="X2" s="92"/>
    </row>
    <row r="3" spans="1:24" s="44" customFormat="1" ht="3" customHeight="1" x14ac:dyDescent="0.2">
      <c r="B3" s="45"/>
      <c r="C3" s="45"/>
      <c r="D3" s="45"/>
      <c r="E3" s="45"/>
      <c r="F3" s="45"/>
      <c r="G3" s="92"/>
      <c r="H3" s="92"/>
      <c r="I3" s="92"/>
      <c r="J3" s="92"/>
      <c r="K3" s="45"/>
      <c r="L3" s="92"/>
      <c r="M3" s="92"/>
      <c r="N3" s="45"/>
      <c r="O3" s="92"/>
      <c r="P3" s="92"/>
      <c r="Q3" s="92"/>
      <c r="R3" s="92"/>
      <c r="T3" s="45"/>
      <c r="U3" s="92"/>
      <c r="V3" s="92"/>
      <c r="W3" s="92"/>
      <c r="X3" s="92"/>
    </row>
    <row r="4" spans="1:24" s="7" customFormat="1" ht="15" customHeight="1" x14ac:dyDescent="0.2">
      <c r="B4" s="1046" t="s">
        <v>411</v>
      </c>
      <c r="C4" s="1046"/>
      <c r="D4" s="1046"/>
      <c r="E4" s="1046"/>
      <c r="F4" s="1046"/>
      <c r="G4" s="1046"/>
      <c r="H4" s="1046"/>
      <c r="I4" s="1046"/>
      <c r="J4" s="1046"/>
      <c r="K4" s="1046"/>
      <c r="L4" s="1046"/>
      <c r="M4" s="1046"/>
      <c r="N4" s="1046"/>
      <c r="O4" s="1046"/>
      <c r="P4" s="1046"/>
      <c r="Q4" s="1046"/>
      <c r="R4" s="1046"/>
      <c r="S4" s="1046"/>
      <c r="T4" s="1046"/>
      <c r="U4" s="1046"/>
      <c r="V4" s="1046"/>
      <c r="W4" s="1046"/>
      <c r="X4" s="1046"/>
    </row>
    <row r="5" spans="1:24" s="93" customFormat="1" ht="15" customHeight="1" x14ac:dyDescent="0.2">
      <c r="B5" s="1061" t="str">
        <f>porsaad!B6</f>
        <v>Situación a 28 de febrero de 2023</v>
      </c>
      <c r="C5" s="1061"/>
      <c r="D5" s="1061"/>
      <c r="E5" s="1061"/>
      <c r="F5" s="1061"/>
      <c r="G5" s="1061"/>
      <c r="H5" s="1061"/>
      <c r="I5" s="1061"/>
      <c r="J5" s="1061"/>
      <c r="K5" s="1061"/>
      <c r="L5" s="1061"/>
      <c r="M5" s="1061"/>
      <c r="N5" s="1061"/>
      <c r="O5" s="1061"/>
      <c r="P5" s="1061"/>
      <c r="Q5" s="1061"/>
      <c r="R5" s="1061"/>
      <c r="S5" s="1061"/>
      <c r="T5" s="1061"/>
      <c r="U5" s="1061"/>
      <c r="V5" s="1061"/>
      <c r="W5" s="1061"/>
      <c r="X5" s="1061"/>
    </row>
    <row r="6" spans="1:24" s="7" customFormat="1" ht="4.5" customHeight="1" x14ac:dyDescent="0.2">
      <c r="G6" s="94"/>
      <c r="H6" s="94"/>
      <c r="I6" s="94"/>
      <c r="J6" s="94"/>
      <c r="K6" s="94"/>
      <c r="L6" s="94"/>
      <c r="M6" s="94"/>
      <c r="N6" s="94"/>
      <c r="O6" s="94"/>
      <c r="P6" s="94"/>
      <c r="Q6" s="94"/>
      <c r="R6" s="94"/>
      <c r="T6" s="94"/>
      <c r="U6" s="94"/>
      <c r="V6" s="94"/>
      <c r="W6" s="94"/>
      <c r="X6" s="94"/>
    </row>
    <row r="7" spans="1:24" s="97" customFormat="1" ht="52.5" customHeight="1" x14ac:dyDescent="0.2">
      <c r="A7" s="95"/>
      <c r="B7" s="1129" t="s">
        <v>15</v>
      </c>
      <c r="C7" s="23"/>
      <c r="D7" s="1085" t="s">
        <v>32</v>
      </c>
      <c r="E7" s="1086"/>
      <c r="F7" s="21"/>
      <c r="G7" s="96"/>
      <c r="H7" s="1085" t="s">
        <v>254</v>
      </c>
      <c r="I7" s="1086"/>
      <c r="J7" s="41"/>
      <c r="K7" s="1085" t="s">
        <v>34</v>
      </c>
      <c r="L7" s="1086"/>
      <c r="M7" s="41"/>
      <c r="N7" s="1085" t="s">
        <v>52</v>
      </c>
      <c r="O7" s="1086"/>
      <c r="P7" s="41"/>
      <c r="Q7" s="1085" t="s">
        <v>53</v>
      </c>
      <c r="R7" s="1086"/>
      <c r="T7" s="1124" t="s">
        <v>54</v>
      </c>
      <c r="U7" s="1125"/>
      <c r="V7" s="41"/>
      <c r="W7" s="1085" t="s">
        <v>121</v>
      </c>
      <c r="X7" s="1086"/>
    </row>
    <row r="8" spans="1:24" s="39" customFormat="1" ht="29.25" customHeight="1" x14ac:dyDescent="0.2">
      <c r="A8" s="98"/>
      <c r="B8" s="1130"/>
      <c r="D8" s="38" t="s">
        <v>12</v>
      </c>
      <c r="E8" s="99" t="s">
        <v>74</v>
      </c>
      <c r="F8" s="21"/>
      <c r="G8" s="96"/>
      <c r="H8" s="38" t="s">
        <v>12</v>
      </c>
      <c r="I8" s="99" t="s">
        <v>72</v>
      </c>
      <c r="J8" s="100"/>
      <c r="K8" s="38" t="s">
        <v>12</v>
      </c>
      <c r="L8" s="99" t="s">
        <v>73</v>
      </c>
      <c r="M8" s="100"/>
      <c r="N8" s="38" t="s">
        <v>12</v>
      </c>
      <c r="O8" s="99" t="s">
        <v>73</v>
      </c>
      <c r="P8" s="100"/>
      <c r="Q8" s="38" t="s">
        <v>12</v>
      </c>
      <c r="R8" s="99" t="s">
        <v>73</v>
      </c>
      <c r="T8" s="38" t="s">
        <v>12</v>
      </c>
      <c r="U8" s="99" t="s">
        <v>73</v>
      </c>
      <c r="V8" s="100"/>
      <c r="W8" s="38" t="s">
        <v>12</v>
      </c>
      <c r="X8" s="99" t="s">
        <v>73</v>
      </c>
    </row>
    <row r="9" spans="1:24" s="25" customFormat="1" ht="4.5" customHeight="1" x14ac:dyDescent="0.2">
      <c r="A9" s="50"/>
      <c r="B9" s="101"/>
      <c r="D9" s="101"/>
      <c r="E9" s="101"/>
      <c r="F9" s="102"/>
      <c r="H9" s="102"/>
      <c r="I9" s="101"/>
      <c r="J9" s="101"/>
      <c r="K9" s="102"/>
      <c r="L9" s="101"/>
      <c r="M9" s="101"/>
      <c r="N9" s="102"/>
      <c r="O9" s="101"/>
      <c r="P9" s="101"/>
      <c r="Q9" s="101"/>
      <c r="R9" s="101"/>
      <c r="T9" s="102"/>
      <c r="U9" s="101"/>
      <c r="V9" s="101"/>
      <c r="W9" s="101"/>
      <c r="X9" s="101"/>
    </row>
    <row r="10" spans="1:24" s="104" customFormat="1" ht="18" customHeight="1" x14ac:dyDescent="0.2">
      <c r="A10" s="103"/>
      <c r="B10" s="35" t="s">
        <v>11</v>
      </c>
      <c r="D10" s="105">
        <v>424055</v>
      </c>
      <c r="E10" s="186">
        <v>21.221796562414767</v>
      </c>
      <c r="F10" s="106"/>
      <c r="G10" s="107"/>
      <c r="H10" s="105">
        <v>375850</v>
      </c>
      <c r="I10" s="186">
        <v>88.632370800957418</v>
      </c>
      <c r="J10" s="108"/>
      <c r="K10" s="105">
        <v>83320</v>
      </c>
      <c r="L10" s="186">
        <v>22.168418251962219</v>
      </c>
      <c r="M10" s="109">
        <v>53364</v>
      </c>
      <c r="N10" s="105">
        <v>138312</v>
      </c>
      <c r="O10" s="186">
        <v>36.79978714912864</v>
      </c>
      <c r="P10" s="107">
        <v>53364</v>
      </c>
      <c r="Q10" s="105">
        <v>86506</v>
      </c>
      <c r="R10" s="186">
        <f t="shared" ref="R10:R27" si="0">Q10*100/H10</f>
        <v>23.016096847146468</v>
      </c>
      <c r="S10" s="110"/>
      <c r="T10" s="105">
        <f t="shared" ref="T10:T27" si="1">K10+N10+Q10</f>
        <v>308138</v>
      </c>
      <c r="U10" s="186">
        <f>T10*100/H10</f>
        <v>81.984302248237327</v>
      </c>
      <c r="V10" s="107">
        <v>53364</v>
      </c>
      <c r="W10" s="105">
        <v>67712</v>
      </c>
      <c r="X10" s="186">
        <f>W10*100/H10</f>
        <v>18.015697751762673</v>
      </c>
    </row>
    <row r="11" spans="1:24" s="104" customFormat="1" ht="18" customHeight="1" x14ac:dyDescent="0.2">
      <c r="A11" s="103"/>
      <c r="B11" s="32" t="s">
        <v>10</v>
      </c>
      <c r="D11" s="111">
        <v>51265</v>
      </c>
      <c r="E11" s="187">
        <v>2.5655525834436408</v>
      </c>
      <c r="F11" s="106"/>
      <c r="G11" s="107"/>
      <c r="H11" s="111">
        <v>47165</v>
      </c>
      <c r="I11" s="187">
        <v>92.002340778308792</v>
      </c>
      <c r="J11" s="108"/>
      <c r="K11" s="111">
        <v>12150</v>
      </c>
      <c r="L11" s="187">
        <v>25.760627584013569</v>
      </c>
      <c r="M11" s="109">
        <v>5161</v>
      </c>
      <c r="N11" s="111">
        <v>14513</v>
      </c>
      <c r="O11" s="187">
        <v>30.77069861125835</v>
      </c>
      <c r="P11" s="107">
        <v>5161</v>
      </c>
      <c r="Q11" s="111">
        <v>12718</v>
      </c>
      <c r="R11" s="187">
        <f t="shared" si="0"/>
        <v>26.964910420862928</v>
      </c>
      <c r="S11" s="110"/>
      <c r="T11" s="111">
        <f t="shared" si="1"/>
        <v>39381</v>
      </c>
      <c r="U11" s="187">
        <f t="shared" ref="U11:U27" si="2">T11*100/H11</f>
        <v>83.496236616134851</v>
      </c>
      <c r="V11" s="107">
        <v>5161</v>
      </c>
      <c r="W11" s="111">
        <v>7784</v>
      </c>
      <c r="X11" s="187">
        <f t="shared" ref="X11:X27" si="3">W11*100/H11</f>
        <v>16.503763383865156</v>
      </c>
    </row>
    <row r="12" spans="1:24" s="104" customFormat="1" ht="18" customHeight="1" x14ac:dyDescent="0.2">
      <c r="A12" s="103"/>
      <c r="B12" s="32" t="s">
        <v>40</v>
      </c>
      <c r="D12" s="111">
        <v>44688</v>
      </c>
      <c r="E12" s="187">
        <v>2.2364071754399575</v>
      </c>
      <c r="F12" s="106"/>
      <c r="G12" s="107"/>
      <c r="H12" s="111">
        <v>40338</v>
      </c>
      <c r="I12" s="187">
        <v>90.265843179377015</v>
      </c>
      <c r="J12" s="108"/>
      <c r="K12" s="111">
        <v>7704</v>
      </c>
      <c r="L12" s="187">
        <v>19.098616688978133</v>
      </c>
      <c r="M12" s="109">
        <v>3593</v>
      </c>
      <c r="N12" s="111">
        <v>10744</v>
      </c>
      <c r="O12" s="187">
        <v>26.634934800932122</v>
      </c>
      <c r="P12" s="107">
        <v>3593</v>
      </c>
      <c r="Q12" s="111">
        <v>13437</v>
      </c>
      <c r="R12" s="187">
        <f t="shared" si="0"/>
        <v>33.311021865238736</v>
      </c>
      <c r="S12" s="110"/>
      <c r="T12" s="111">
        <f t="shared" si="1"/>
        <v>31885</v>
      </c>
      <c r="U12" s="187">
        <f t="shared" si="2"/>
        <v>79.044573355148998</v>
      </c>
      <c r="V12" s="107">
        <v>3593</v>
      </c>
      <c r="W12" s="111">
        <v>8453</v>
      </c>
      <c r="X12" s="187">
        <f t="shared" si="3"/>
        <v>20.955426644851009</v>
      </c>
    </row>
    <row r="13" spans="1:24" s="104" customFormat="1" ht="18" customHeight="1" x14ac:dyDescent="0.2">
      <c r="A13" s="103"/>
      <c r="B13" s="32" t="s">
        <v>41</v>
      </c>
      <c r="D13" s="111">
        <v>40305</v>
      </c>
      <c r="E13" s="187">
        <v>2.0170603116296877</v>
      </c>
      <c r="F13" s="106"/>
      <c r="G13" s="107"/>
      <c r="H13" s="111">
        <v>36595</v>
      </c>
      <c r="I13" s="187">
        <v>90.795186701401818</v>
      </c>
      <c r="J13" s="108"/>
      <c r="K13" s="111">
        <v>7765</v>
      </c>
      <c r="L13" s="187">
        <v>21.218745730291023</v>
      </c>
      <c r="M13" s="109">
        <v>2742</v>
      </c>
      <c r="N13" s="111">
        <v>10081</v>
      </c>
      <c r="O13" s="187">
        <v>27.547479163820196</v>
      </c>
      <c r="P13" s="107">
        <v>2742</v>
      </c>
      <c r="Q13" s="111">
        <v>12115</v>
      </c>
      <c r="R13" s="187">
        <f t="shared" si="0"/>
        <v>33.105615521246072</v>
      </c>
      <c r="S13" s="110"/>
      <c r="T13" s="111">
        <f t="shared" si="1"/>
        <v>29961</v>
      </c>
      <c r="U13" s="187">
        <f t="shared" si="2"/>
        <v>81.871840415357283</v>
      </c>
      <c r="V13" s="107">
        <v>2742</v>
      </c>
      <c r="W13" s="111">
        <v>6634</v>
      </c>
      <c r="X13" s="187">
        <f t="shared" si="3"/>
        <v>18.128159584642709</v>
      </c>
    </row>
    <row r="14" spans="1:24" s="104" customFormat="1" ht="18" customHeight="1" x14ac:dyDescent="0.2">
      <c r="A14" s="103"/>
      <c r="B14" s="32" t="s">
        <v>9</v>
      </c>
      <c r="D14" s="111">
        <v>57844</v>
      </c>
      <c r="E14" s="187">
        <v>2.8947980812779468</v>
      </c>
      <c r="F14" s="106"/>
      <c r="G14" s="107"/>
      <c r="H14" s="111">
        <v>48083</v>
      </c>
      <c r="I14" s="187">
        <v>83.125302537860449</v>
      </c>
      <c r="J14" s="108"/>
      <c r="K14" s="111">
        <v>14203</v>
      </c>
      <c r="L14" s="187">
        <v>29.538506332799535</v>
      </c>
      <c r="M14" s="109">
        <v>7296</v>
      </c>
      <c r="N14" s="111">
        <v>14570</v>
      </c>
      <c r="O14" s="187">
        <v>30.301769856290164</v>
      </c>
      <c r="P14" s="107">
        <v>7296</v>
      </c>
      <c r="Q14" s="111">
        <v>13477</v>
      </c>
      <c r="R14" s="187">
        <f t="shared" si="0"/>
        <v>28.028617182788096</v>
      </c>
      <c r="S14" s="110"/>
      <c r="T14" s="111">
        <f t="shared" si="1"/>
        <v>42250</v>
      </c>
      <c r="U14" s="187">
        <f t="shared" si="2"/>
        <v>87.868893371877789</v>
      </c>
      <c r="V14" s="107">
        <v>7296</v>
      </c>
      <c r="W14" s="111">
        <v>5833</v>
      </c>
      <c r="X14" s="187">
        <f t="shared" si="3"/>
        <v>12.131106628122206</v>
      </c>
    </row>
    <row r="15" spans="1:24" s="104" customFormat="1" ht="18" customHeight="1" x14ac:dyDescent="0.2">
      <c r="A15" s="103"/>
      <c r="B15" s="32" t="s">
        <v>8</v>
      </c>
      <c r="D15" s="111">
        <v>23452</v>
      </c>
      <c r="E15" s="187">
        <v>1.1736533538851119</v>
      </c>
      <c r="F15" s="106"/>
      <c r="G15" s="107"/>
      <c r="H15" s="111">
        <v>22681</v>
      </c>
      <c r="I15" s="187">
        <v>96.712433907555862</v>
      </c>
      <c r="J15" s="108"/>
      <c r="K15" s="111">
        <v>6094</v>
      </c>
      <c r="L15" s="187">
        <v>26.868303866672544</v>
      </c>
      <c r="M15" s="109">
        <v>3462</v>
      </c>
      <c r="N15" s="111">
        <v>7992</v>
      </c>
      <c r="O15" s="187">
        <v>35.236541598694942</v>
      </c>
      <c r="P15" s="107">
        <v>3462</v>
      </c>
      <c r="Q15" s="111">
        <v>4588</v>
      </c>
      <c r="R15" s="187">
        <f t="shared" si="0"/>
        <v>20.228384991843392</v>
      </c>
      <c r="S15" s="110"/>
      <c r="T15" s="111">
        <f t="shared" si="1"/>
        <v>18674</v>
      </c>
      <c r="U15" s="187">
        <f t="shared" si="2"/>
        <v>82.333230457210888</v>
      </c>
      <c r="V15" s="107">
        <v>3462</v>
      </c>
      <c r="W15" s="111">
        <v>4007</v>
      </c>
      <c r="X15" s="187">
        <f t="shared" si="3"/>
        <v>17.666769542789119</v>
      </c>
    </row>
    <row r="16" spans="1:24" s="104" customFormat="1" ht="18" customHeight="1" x14ac:dyDescent="0.2">
      <c r="A16" s="103"/>
      <c r="B16" s="32" t="s">
        <v>7</v>
      </c>
      <c r="D16" s="111">
        <v>148272</v>
      </c>
      <c r="E16" s="187">
        <v>7.4202596830655514</v>
      </c>
      <c r="F16" s="106"/>
      <c r="G16" s="107"/>
      <c r="H16" s="111">
        <v>140473</v>
      </c>
      <c r="I16" s="187">
        <v>94.740072299557568</v>
      </c>
      <c r="J16" s="108"/>
      <c r="K16" s="111">
        <v>33416</v>
      </c>
      <c r="L16" s="187">
        <v>23.788201291351363</v>
      </c>
      <c r="M16" s="109">
        <v>14325</v>
      </c>
      <c r="N16" s="111">
        <v>38211</v>
      </c>
      <c r="O16" s="187">
        <v>27.201668648067599</v>
      </c>
      <c r="P16" s="107">
        <v>14325</v>
      </c>
      <c r="Q16" s="111">
        <v>44092</v>
      </c>
      <c r="R16" s="187">
        <f t="shared" si="0"/>
        <v>31.388238309141258</v>
      </c>
      <c r="S16" s="110"/>
      <c r="T16" s="111">
        <f t="shared" si="1"/>
        <v>115719</v>
      </c>
      <c r="U16" s="187">
        <f t="shared" si="2"/>
        <v>82.378108248560224</v>
      </c>
      <c r="V16" s="107">
        <v>14325</v>
      </c>
      <c r="W16" s="111">
        <v>24754</v>
      </c>
      <c r="X16" s="187">
        <f t="shared" si="3"/>
        <v>17.621891751439779</v>
      </c>
    </row>
    <row r="17" spans="1:24" s="104" customFormat="1" ht="18" customHeight="1" x14ac:dyDescent="0.2">
      <c r="A17" s="103"/>
      <c r="B17" s="32" t="s">
        <v>43</v>
      </c>
      <c r="D17" s="111">
        <v>91964</v>
      </c>
      <c r="E17" s="187">
        <v>4.602330591706056</v>
      </c>
      <c r="F17" s="106"/>
      <c r="G17" s="107"/>
      <c r="H17" s="111">
        <v>87657</v>
      </c>
      <c r="I17" s="187">
        <v>95.316645643947638</v>
      </c>
      <c r="J17" s="108"/>
      <c r="K17" s="111">
        <v>21778</v>
      </c>
      <c r="L17" s="187">
        <v>24.84456460978587</v>
      </c>
      <c r="M17" s="109">
        <v>9188</v>
      </c>
      <c r="N17" s="111">
        <v>23253</v>
      </c>
      <c r="O17" s="187">
        <v>26.527259659810397</v>
      </c>
      <c r="P17" s="107">
        <v>9188</v>
      </c>
      <c r="Q17" s="111">
        <v>26019</v>
      </c>
      <c r="R17" s="187">
        <f t="shared" si="0"/>
        <v>29.682740682432662</v>
      </c>
      <c r="S17" s="110"/>
      <c r="T17" s="111">
        <f t="shared" si="1"/>
        <v>71050</v>
      </c>
      <c r="U17" s="187">
        <f t="shared" si="2"/>
        <v>81.054564952028926</v>
      </c>
      <c r="V17" s="107">
        <v>9188</v>
      </c>
      <c r="W17" s="111">
        <v>16607</v>
      </c>
      <c r="X17" s="187">
        <f t="shared" si="3"/>
        <v>18.94543504797107</v>
      </c>
    </row>
    <row r="18" spans="1:24" s="104" customFormat="1" ht="18" customHeight="1" x14ac:dyDescent="0.2">
      <c r="A18" s="103"/>
      <c r="B18" s="32" t="s">
        <v>44</v>
      </c>
      <c r="D18" s="111">
        <v>359267</v>
      </c>
      <c r="E18" s="187">
        <v>17.97948658921382</v>
      </c>
      <c r="F18" s="106"/>
      <c r="G18" s="107"/>
      <c r="H18" s="111">
        <v>330477</v>
      </c>
      <c r="I18" s="187">
        <v>91.986461322637481</v>
      </c>
      <c r="J18" s="108"/>
      <c r="K18" s="111">
        <v>50019</v>
      </c>
      <c r="L18" s="187">
        <v>15.135395201481495</v>
      </c>
      <c r="M18" s="109">
        <v>34612</v>
      </c>
      <c r="N18" s="111">
        <v>94776</v>
      </c>
      <c r="O18" s="187">
        <v>28.678546464655636</v>
      </c>
      <c r="P18" s="107">
        <v>34612</v>
      </c>
      <c r="Q18" s="111">
        <v>112725</v>
      </c>
      <c r="R18" s="187">
        <f t="shared" si="0"/>
        <v>34.109786762770177</v>
      </c>
      <c r="S18" s="110"/>
      <c r="T18" s="111">
        <f t="shared" si="1"/>
        <v>257520</v>
      </c>
      <c r="U18" s="187">
        <f t="shared" si="2"/>
        <v>77.92372842890731</v>
      </c>
      <c r="V18" s="107">
        <v>34612</v>
      </c>
      <c r="W18" s="111">
        <v>72957</v>
      </c>
      <c r="X18" s="187">
        <f t="shared" si="3"/>
        <v>22.076271571092693</v>
      </c>
    </row>
    <row r="19" spans="1:24" s="104" customFormat="1" ht="18" customHeight="1" x14ac:dyDescent="0.2">
      <c r="A19" s="103"/>
      <c r="B19" s="32" t="s">
        <v>6</v>
      </c>
      <c r="D19" s="111">
        <v>187770</v>
      </c>
      <c r="E19" s="187">
        <v>9.3969337480388653</v>
      </c>
      <c r="F19" s="106"/>
      <c r="G19" s="107"/>
      <c r="H19" s="111">
        <v>172035</v>
      </c>
      <c r="I19" s="187">
        <v>91.620067103371142</v>
      </c>
      <c r="J19" s="108"/>
      <c r="K19" s="111">
        <v>43158</v>
      </c>
      <c r="L19" s="187">
        <v>25.086755602057721</v>
      </c>
      <c r="M19" s="109">
        <v>13397</v>
      </c>
      <c r="N19" s="111">
        <v>55309</v>
      </c>
      <c r="O19" s="187">
        <v>32.149853227540909</v>
      </c>
      <c r="P19" s="107">
        <v>13397</v>
      </c>
      <c r="Q19" s="111">
        <v>48514</v>
      </c>
      <c r="R19" s="187">
        <f t="shared" si="0"/>
        <v>28.200075566018544</v>
      </c>
      <c r="S19" s="110"/>
      <c r="T19" s="111">
        <f t="shared" si="1"/>
        <v>146981</v>
      </c>
      <c r="U19" s="187">
        <f t="shared" si="2"/>
        <v>85.436684395617178</v>
      </c>
      <c r="V19" s="107">
        <v>13397</v>
      </c>
      <c r="W19" s="111">
        <v>25054</v>
      </c>
      <c r="X19" s="187">
        <f t="shared" si="3"/>
        <v>14.563315604382829</v>
      </c>
    </row>
    <row r="20" spans="1:24" s="104" customFormat="1" ht="18" customHeight="1" x14ac:dyDescent="0.2">
      <c r="A20" s="103"/>
      <c r="B20" s="32" t="s">
        <v>5</v>
      </c>
      <c r="D20" s="111">
        <v>56885</v>
      </c>
      <c r="E20" s="187">
        <v>2.8468050074942259</v>
      </c>
      <c r="F20" s="106"/>
      <c r="G20" s="107"/>
      <c r="H20" s="111">
        <v>53945</v>
      </c>
      <c r="I20" s="187">
        <v>94.831677946734644</v>
      </c>
      <c r="J20" s="108"/>
      <c r="K20" s="111">
        <v>12517</v>
      </c>
      <c r="L20" s="187">
        <v>23.203262582259708</v>
      </c>
      <c r="M20" s="109">
        <v>6540</v>
      </c>
      <c r="N20" s="111">
        <v>12869</v>
      </c>
      <c r="O20" s="187">
        <v>23.8557790342015</v>
      </c>
      <c r="P20" s="107">
        <v>6540</v>
      </c>
      <c r="Q20" s="111">
        <v>13615</v>
      </c>
      <c r="R20" s="187">
        <f t="shared" si="0"/>
        <v>25.238669014737233</v>
      </c>
      <c r="S20" s="110"/>
      <c r="T20" s="111">
        <f t="shared" si="1"/>
        <v>39001</v>
      </c>
      <c r="U20" s="187">
        <f t="shared" si="2"/>
        <v>72.297710631198441</v>
      </c>
      <c r="V20" s="107">
        <v>6540</v>
      </c>
      <c r="W20" s="111">
        <v>14944</v>
      </c>
      <c r="X20" s="187">
        <f t="shared" si="3"/>
        <v>27.702289368801559</v>
      </c>
    </row>
    <row r="21" spans="1:24" s="104" customFormat="1" ht="18" customHeight="1" x14ac:dyDescent="0.2">
      <c r="A21" s="103"/>
      <c r="B21" s="32" t="s">
        <v>38</v>
      </c>
      <c r="D21" s="111">
        <v>80413</v>
      </c>
      <c r="E21" s="187">
        <v>4.0242617749430112</v>
      </c>
      <c r="F21" s="106"/>
      <c r="G21" s="107"/>
      <c r="H21" s="111">
        <v>79668</v>
      </c>
      <c r="I21" s="187">
        <v>99.073532886473586</v>
      </c>
      <c r="J21" s="108"/>
      <c r="K21" s="111">
        <v>24539</v>
      </c>
      <c r="L21" s="187">
        <v>30.801576542652004</v>
      </c>
      <c r="M21" s="109">
        <v>13798</v>
      </c>
      <c r="N21" s="111">
        <v>24934</v>
      </c>
      <c r="O21" s="187">
        <v>31.297384144198425</v>
      </c>
      <c r="P21" s="107">
        <v>13798</v>
      </c>
      <c r="Q21" s="111">
        <v>22742</v>
      </c>
      <c r="R21" s="187">
        <f t="shared" si="0"/>
        <v>28.545965757895264</v>
      </c>
      <c r="S21" s="110"/>
      <c r="T21" s="111">
        <f t="shared" si="1"/>
        <v>72215</v>
      </c>
      <c r="U21" s="187">
        <f t="shared" si="2"/>
        <v>90.644926444745693</v>
      </c>
      <c r="V21" s="107">
        <v>13798</v>
      </c>
      <c r="W21" s="111">
        <v>7453</v>
      </c>
      <c r="X21" s="187">
        <f t="shared" si="3"/>
        <v>9.3550735552543056</v>
      </c>
    </row>
    <row r="22" spans="1:24" s="104" customFormat="1" ht="18" customHeight="1" x14ac:dyDescent="0.2">
      <c r="A22" s="103"/>
      <c r="B22" s="32" t="s">
        <v>45</v>
      </c>
      <c r="D22" s="111">
        <v>225177</v>
      </c>
      <c r="E22" s="187">
        <v>11.268963895095849</v>
      </c>
      <c r="F22" s="106"/>
      <c r="G22" s="107"/>
      <c r="H22" s="111">
        <v>225048</v>
      </c>
      <c r="I22" s="187">
        <v>99.942711733436369</v>
      </c>
      <c r="J22" s="108"/>
      <c r="K22" s="111">
        <v>57721</v>
      </c>
      <c r="L22" s="187">
        <v>25.648306139134764</v>
      </c>
      <c r="M22" s="109">
        <v>24812</v>
      </c>
      <c r="N22" s="111">
        <v>64157</v>
      </c>
      <c r="O22" s="187">
        <v>28.508140485585297</v>
      </c>
      <c r="P22" s="107">
        <v>24812</v>
      </c>
      <c r="Q22" s="111">
        <v>51089</v>
      </c>
      <c r="R22" s="187">
        <f t="shared" si="0"/>
        <v>22.701379261313143</v>
      </c>
      <c r="S22" s="110"/>
      <c r="T22" s="111">
        <f t="shared" si="1"/>
        <v>172967</v>
      </c>
      <c r="U22" s="187">
        <f t="shared" si="2"/>
        <v>76.857825886033197</v>
      </c>
      <c r="V22" s="107">
        <v>24812</v>
      </c>
      <c r="W22" s="111">
        <v>52081</v>
      </c>
      <c r="X22" s="187">
        <f t="shared" si="3"/>
        <v>23.142174113966799</v>
      </c>
    </row>
    <row r="23" spans="1:24" s="104" customFormat="1" ht="18" customHeight="1" x14ac:dyDescent="0.2">
      <c r="A23" s="103">
        <v>47094</v>
      </c>
      <c r="B23" s="32" t="s">
        <v>46</v>
      </c>
      <c r="D23" s="111">
        <v>56203</v>
      </c>
      <c r="E23" s="187">
        <v>2.8126743752517886</v>
      </c>
      <c r="F23" s="106"/>
      <c r="G23" s="107"/>
      <c r="H23" s="111">
        <v>50718</v>
      </c>
      <c r="I23" s="187">
        <v>90.240734480365816</v>
      </c>
      <c r="J23" s="108"/>
      <c r="K23" s="111">
        <v>14290</v>
      </c>
      <c r="L23" s="187">
        <v>28.175401238219173</v>
      </c>
      <c r="M23" s="109">
        <v>10064</v>
      </c>
      <c r="N23" s="111">
        <v>17555</v>
      </c>
      <c r="O23" s="187">
        <v>34.612957924208366</v>
      </c>
      <c r="P23" s="107">
        <v>10064</v>
      </c>
      <c r="Q23" s="111">
        <v>12955</v>
      </c>
      <c r="R23" s="187">
        <f t="shared" si="0"/>
        <v>25.543199652983162</v>
      </c>
      <c r="S23" s="110"/>
      <c r="T23" s="111">
        <f t="shared" si="1"/>
        <v>44800</v>
      </c>
      <c r="U23" s="187">
        <f t="shared" si="2"/>
        <v>88.331558815410702</v>
      </c>
      <c r="V23" s="107">
        <v>10064</v>
      </c>
      <c r="W23" s="111">
        <v>5918</v>
      </c>
      <c r="X23" s="187">
        <f t="shared" si="3"/>
        <v>11.668441184589298</v>
      </c>
    </row>
    <row r="24" spans="1:24" s="104" customFormat="1" ht="18" customHeight="1" x14ac:dyDescent="0.2">
      <c r="B24" s="32" t="s">
        <v>47</v>
      </c>
      <c r="D24" s="112">
        <v>21382</v>
      </c>
      <c r="E24" s="187">
        <v>1.0700603791903234</v>
      </c>
      <c r="F24" s="106"/>
      <c r="G24" s="107"/>
      <c r="H24" s="111">
        <v>21317</v>
      </c>
      <c r="I24" s="187">
        <v>99.69600598634365</v>
      </c>
      <c r="J24" s="108"/>
      <c r="K24" s="112">
        <v>3540</v>
      </c>
      <c r="L24" s="187">
        <v>16.606464324248254</v>
      </c>
      <c r="M24" s="109">
        <v>1275</v>
      </c>
      <c r="N24" s="111">
        <v>5959</v>
      </c>
      <c r="O24" s="187">
        <v>27.954214945817892</v>
      </c>
      <c r="P24" s="107">
        <v>1275</v>
      </c>
      <c r="Q24" s="111">
        <v>6575</v>
      </c>
      <c r="R24" s="187">
        <f t="shared" si="0"/>
        <v>30.843927381901768</v>
      </c>
      <c r="S24" s="110"/>
      <c r="T24" s="112">
        <f t="shared" si="1"/>
        <v>16074</v>
      </c>
      <c r="U24" s="187">
        <f t="shared" si="2"/>
        <v>75.40460665196791</v>
      </c>
      <c r="V24" s="107">
        <v>1275</v>
      </c>
      <c r="W24" s="111">
        <v>5243</v>
      </c>
      <c r="X24" s="187">
        <f t="shared" si="3"/>
        <v>24.595393348032086</v>
      </c>
    </row>
    <row r="25" spans="1:24" s="104" customFormat="1" ht="18" customHeight="1" x14ac:dyDescent="0.2">
      <c r="B25" s="32" t="s">
        <v>48</v>
      </c>
      <c r="D25" s="112">
        <v>109999</v>
      </c>
      <c r="E25" s="187">
        <v>5.5048906393488153</v>
      </c>
      <c r="F25" s="106"/>
      <c r="G25" s="107"/>
      <c r="H25" s="111">
        <v>109443</v>
      </c>
      <c r="I25" s="187">
        <v>99.494540859462361</v>
      </c>
      <c r="J25" s="108"/>
      <c r="K25" s="112">
        <v>19259</v>
      </c>
      <c r="L25" s="187">
        <v>17.597288086035654</v>
      </c>
      <c r="M25" s="109">
        <v>8030</v>
      </c>
      <c r="N25" s="112">
        <v>25631</v>
      </c>
      <c r="O25" s="187">
        <v>23.419496907065778</v>
      </c>
      <c r="P25" s="107">
        <v>8030</v>
      </c>
      <c r="Q25" s="111">
        <v>34742</v>
      </c>
      <c r="R25" s="187">
        <f t="shared" si="0"/>
        <v>31.744378352201604</v>
      </c>
      <c r="S25" s="110"/>
      <c r="T25" s="112">
        <f t="shared" si="1"/>
        <v>79632</v>
      </c>
      <c r="U25" s="187">
        <f t="shared" si="2"/>
        <v>72.761163345303032</v>
      </c>
      <c r="V25" s="107">
        <v>8030</v>
      </c>
      <c r="W25" s="111">
        <v>29811</v>
      </c>
      <c r="X25" s="187">
        <f t="shared" si="3"/>
        <v>27.238836654696964</v>
      </c>
    </row>
    <row r="26" spans="1:24" s="104" customFormat="1" ht="18" customHeight="1" x14ac:dyDescent="0.2">
      <c r="B26" s="32" t="s">
        <v>49</v>
      </c>
      <c r="D26" s="112">
        <v>14280</v>
      </c>
      <c r="E26" s="188">
        <v>0.71464139064810672</v>
      </c>
      <c r="F26" s="106"/>
      <c r="G26" s="107"/>
      <c r="H26" s="111">
        <v>14196</v>
      </c>
      <c r="I26" s="188">
        <v>99.411764705882348</v>
      </c>
      <c r="J26" s="108"/>
      <c r="K26" s="112">
        <v>2616</v>
      </c>
      <c r="L26" s="187">
        <v>18.427726120033814</v>
      </c>
      <c r="M26" s="109">
        <v>1753</v>
      </c>
      <c r="N26" s="112">
        <v>4196</v>
      </c>
      <c r="O26" s="188">
        <v>29.557621865314172</v>
      </c>
      <c r="P26" s="113">
        <v>1753</v>
      </c>
      <c r="Q26" s="111">
        <v>3575</v>
      </c>
      <c r="R26" s="188">
        <f t="shared" si="0"/>
        <v>25.183150183150182</v>
      </c>
      <c r="S26" s="110"/>
      <c r="T26" s="112">
        <f t="shared" si="1"/>
        <v>10387</v>
      </c>
      <c r="U26" s="188">
        <f t="shared" si="2"/>
        <v>73.168498168498175</v>
      </c>
      <c r="V26" s="113">
        <v>1753</v>
      </c>
      <c r="W26" s="111">
        <v>3809</v>
      </c>
      <c r="X26" s="188">
        <f t="shared" si="3"/>
        <v>26.831501831501832</v>
      </c>
    </row>
    <row r="27" spans="1:24" s="104" customFormat="1" ht="18" customHeight="1" x14ac:dyDescent="0.2">
      <c r="B27" s="31" t="s">
        <v>4</v>
      </c>
      <c r="D27" s="114">
        <v>4984</v>
      </c>
      <c r="E27" s="189">
        <v>0.24942385791247645</v>
      </c>
      <c r="F27" s="106"/>
      <c r="G27" s="107"/>
      <c r="H27" s="115">
        <v>4774</v>
      </c>
      <c r="I27" s="189">
        <v>95.786516853932582</v>
      </c>
      <c r="J27" s="108"/>
      <c r="K27" s="114">
        <v>1177</v>
      </c>
      <c r="L27" s="193">
        <v>24.654377880184331</v>
      </c>
      <c r="M27" s="109">
        <v>384</v>
      </c>
      <c r="N27" s="114">
        <v>1303</v>
      </c>
      <c r="O27" s="189">
        <v>27.293674067867617</v>
      </c>
      <c r="P27" s="113">
        <v>384</v>
      </c>
      <c r="Q27" s="115">
        <v>1030</v>
      </c>
      <c r="R27" s="189">
        <f t="shared" si="0"/>
        <v>21.575198994553833</v>
      </c>
      <c r="S27" s="110"/>
      <c r="T27" s="114">
        <f t="shared" si="1"/>
        <v>3510</v>
      </c>
      <c r="U27" s="189">
        <f t="shared" si="2"/>
        <v>73.523250942605785</v>
      </c>
      <c r="V27" s="113">
        <v>384</v>
      </c>
      <c r="W27" s="115">
        <v>1264</v>
      </c>
      <c r="X27" s="189">
        <f t="shared" si="3"/>
        <v>26.476749057394219</v>
      </c>
    </row>
    <row r="28" spans="1:24" s="25" customFormat="1" ht="4.5" customHeight="1" x14ac:dyDescent="0.2">
      <c r="A28" s="50"/>
      <c r="B28" s="80"/>
      <c r="D28" s="101"/>
      <c r="E28" s="190"/>
      <c r="F28" s="116"/>
      <c r="G28" s="107"/>
      <c r="H28" s="117"/>
      <c r="I28" s="192"/>
      <c r="J28" s="108"/>
      <c r="K28" s="118"/>
      <c r="L28" s="192"/>
      <c r="M28" s="110"/>
      <c r="N28" s="118"/>
      <c r="O28" s="192"/>
      <c r="P28" s="110"/>
      <c r="Q28" s="119"/>
      <c r="R28" s="192"/>
      <c r="S28" s="110"/>
      <c r="T28" s="118"/>
      <c r="U28" s="192"/>
      <c r="V28" s="110"/>
      <c r="W28" s="119"/>
      <c r="X28" s="192"/>
    </row>
    <row r="29" spans="1:24" s="41" customFormat="1" ht="18" customHeight="1" x14ac:dyDescent="0.2">
      <c r="B29" s="24" t="s">
        <v>3</v>
      </c>
      <c r="D29" s="49">
        <f>SUM(D10:D28)</f>
        <v>1998205</v>
      </c>
      <c r="E29" s="191">
        <f>SUM(E10:E27)</f>
        <v>100.00000000000001</v>
      </c>
      <c r="F29" s="120"/>
      <c r="G29" s="107"/>
      <c r="H29" s="49">
        <f>SUM(H10:H28)</f>
        <v>1860463</v>
      </c>
      <c r="I29" s="191">
        <f>H29*100/D29</f>
        <v>93.106713275164466</v>
      </c>
      <c r="J29" s="108"/>
      <c r="K29" s="49">
        <f>SUM(K10:K28)</f>
        <v>415266</v>
      </c>
      <c r="L29" s="191">
        <f>K29*100/H29</f>
        <v>22.320572889651661</v>
      </c>
      <c r="M29" s="110"/>
      <c r="N29" s="49">
        <f>SUM(N10:N28)</f>
        <v>564365</v>
      </c>
      <c r="O29" s="191">
        <f>N29*100/H29</f>
        <v>30.33465325566808</v>
      </c>
      <c r="P29" s="110"/>
      <c r="Q29" s="121">
        <f>SUM(Q10:Q28)</f>
        <v>520514</v>
      </c>
      <c r="R29" s="191">
        <f>Q29*100/H29</f>
        <v>27.977659324587481</v>
      </c>
      <c r="S29" s="110"/>
      <c r="T29" s="49">
        <f>SUM(T10:T27)</f>
        <v>1500145</v>
      </c>
      <c r="U29" s="191">
        <f>T29*100/H29</f>
        <v>80.632885469907222</v>
      </c>
      <c r="V29" s="110"/>
      <c r="W29" s="121">
        <f>SUM(W10:W28)</f>
        <v>360318</v>
      </c>
      <c r="X29" s="191">
        <f>W29*100/H29</f>
        <v>19.367114530092778</v>
      </c>
    </row>
    <row r="30" spans="1:24" s="537" customFormat="1" ht="6.75" customHeight="1" x14ac:dyDescent="0.2">
      <c r="B30" s="185" t="s">
        <v>42</v>
      </c>
      <c r="C30" s="1018"/>
      <c r="D30" s="1018"/>
      <c r="E30" s="1018"/>
      <c r="F30" s="1018"/>
    </row>
    <row r="31" spans="1:24" s="362" customFormat="1" x14ac:dyDescent="0.2">
      <c r="B31" s="185" t="s">
        <v>50</v>
      </c>
      <c r="H31" s="1019"/>
    </row>
    <row r="32" spans="1:24" s="362" customFormat="1" x14ac:dyDescent="0.2"/>
    <row r="33" spans="2:25" s="362" customFormat="1" x14ac:dyDescent="0.2"/>
    <row r="34" spans="2:25" s="362" customFormat="1" x14ac:dyDescent="0.2"/>
    <row r="35" spans="2:25" s="362" customFormat="1" x14ac:dyDescent="0.2"/>
    <row r="36" spans="2:25" s="362" customFormat="1" x14ac:dyDescent="0.2"/>
    <row r="37" spans="2:25" s="362" customFormat="1" x14ac:dyDescent="0.2">
      <c r="B37" s="493" t="s">
        <v>42</v>
      </c>
      <c r="C37" s="493"/>
      <c r="D37" s="493"/>
      <c r="E37" s="493"/>
      <c r="F37" s="493"/>
      <c r="G37" s="493"/>
      <c r="H37" s="493"/>
      <c r="I37" s="493"/>
      <c r="J37" s="493"/>
      <c r="K37" s="857" t="e">
        <f>GETPIVOTDATA("Cuenta número de expedientes",#REF!,"CCAA",$B37,"Grado",K$7)</f>
        <v>#REF!</v>
      </c>
      <c r="L37" s="605" t="e">
        <f t="shared" ref="L37:L38" si="4">K37*100/H37</f>
        <v>#REF!</v>
      </c>
      <c r="M37" s="858">
        <v>1753</v>
      </c>
      <c r="N37" s="857" t="e">
        <f>GETPIVOTDATA("Cuenta número de expedientes",#REF!,"CCAA",$B37,"Grado",N$7)</f>
        <v>#REF!</v>
      </c>
      <c r="O37" s="859" t="e">
        <f t="shared" ref="O37:O38" si="5">N37*100/H37</f>
        <v>#REF!</v>
      </c>
      <c r="P37" s="860">
        <v>1753</v>
      </c>
      <c r="Q37" s="861" t="e">
        <f>GETPIVOTDATA("Cuenta número de expedientes",#REF!,"CCAA",$B37,"Grado",Q$7)</f>
        <v>#REF!</v>
      </c>
      <c r="R37" s="859" t="e">
        <f t="shared" ref="R37:R38" si="6">Q37*100/H37</f>
        <v>#REF!</v>
      </c>
      <c r="S37" s="862"/>
      <c r="T37" s="857" t="e">
        <f t="shared" ref="T37:T38" si="7">K37+N37+Q37</f>
        <v>#REF!</v>
      </c>
      <c r="U37" s="859" t="e">
        <f t="shared" ref="U37:U38" si="8">T37*100/H37</f>
        <v>#REF!</v>
      </c>
      <c r="V37" s="860">
        <v>1753</v>
      </c>
      <c r="W37" s="861" t="e">
        <f>GETPIVOTDATA("Cuenta número de expedientes",#REF!,"CCAA",$B37,"Grado",W$7)</f>
        <v>#REF!</v>
      </c>
      <c r="X37" s="859" t="e">
        <f t="shared" ref="X37:X38" si="9">W37*100/H37</f>
        <v>#REF!</v>
      </c>
      <c r="Y37" s="493"/>
    </row>
    <row r="38" spans="2:25" s="362" customFormat="1" x14ac:dyDescent="0.2">
      <c r="B38" s="493" t="s">
        <v>50</v>
      </c>
      <c r="C38" s="493"/>
      <c r="D38" s="493"/>
      <c r="E38" s="493"/>
      <c r="F38" s="493"/>
      <c r="G38" s="493"/>
      <c r="H38" s="493"/>
      <c r="I38" s="493"/>
      <c r="J38" s="493"/>
      <c r="K38" s="857" t="e">
        <f>GETPIVOTDATA("Cuenta número de expedientes",#REF!,"CCAA",$B38,"Grado",K$7)</f>
        <v>#REF!</v>
      </c>
      <c r="L38" s="605" t="e">
        <f t="shared" si="4"/>
        <v>#REF!</v>
      </c>
      <c r="M38" s="858">
        <v>1753</v>
      </c>
      <c r="N38" s="857" t="e">
        <f>GETPIVOTDATA("Cuenta número de expedientes",#REF!,"CCAA",$B38,"Grado",N$7)</f>
        <v>#REF!</v>
      </c>
      <c r="O38" s="859" t="e">
        <f t="shared" si="5"/>
        <v>#REF!</v>
      </c>
      <c r="P38" s="860">
        <v>1753</v>
      </c>
      <c r="Q38" s="861" t="e">
        <f>GETPIVOTDATA("Cuenta número de expedientes",#REF!,"CCAA",$B38,"Grado",Q$7)</f>
        <v>#REF!</v>
      </c>
      <c r="R38" s="859" t="e">
        <f t="shared" si="6"/>
        <v>#REF!</v>
      </c>
      <c r="S38" s="862"/>
      <c r="T38" s="857" t="e">
        <f t="shared" si="7"/>
        <v>#REF!</v>
      </c>
      <c r="U38" s="859" t="e">
        <f t="shared" si="8"/>
        <v>#REF!</v>
      </c>
      <c r="V38" s="860">
        <v>1753</v>
      </c>
      <c r="W38" s="861" t="e">
        <f>GETPIVOTDATA("Cuenta número de expedientes",#REF!,"CCAA",$B38,"Grado",W$7)</f>
        <v>#REF!</v>
      </c>
      <c r="X38" s="859" t="e">
        <f t="shared" si="9"/>
        <v>#REF!</v>
      </c>
      <c r="Y38" s="493"/>
    </row>
    <row r="39" spans="2:25" s="362" customFormat="1" x14ac:dyDescent="0.2"/>
  </sheetData>
  <mergeCells count="12">
    <mergeCell ref="W7:X7"/>
    <mergeCell ref="B4:X4"/>
    <mergeCell ref="B5:X5"/>
    <mergeCell ref="N7:O7"/>
    <mergeCell ref="Q7:R7"/>
    <mergeCell ref="T7:U7"/>
    <mergeCell ref="H2:O2"/>
    <mergeCell ref="B2:F2"/>
    <mergeCell ref="B7:B8"/>
    <mergeCell ref="D7:E7"/>
    <mergeCell ref="H7:I7"/>
    <mergeCell ref="K7:L7"/>
  </mergeCells>
  <conditionalFormatting sqref="U10:U27 I10:J13 J15:J29 I15:I27">
    <cfRule type="cellIs" dxfId="18" priority="18" stopIfTrue="1" operator="greaterThan">
      <formula>100</formula>
    </cfRule>
  </conditionalFormatting>
  <conditionalFormatting sqref="I14:J14">
    <cfRule type="cellIs" dxfId="17" priority="17" stopIfTrue="1" operator="greaterThan">
      <formula>100</formula>
    </cfRule>
  </conditionalFormatting>
  <conditionalFormatting sqref="R10:R27">
    <cfRule type="cellIs" dxfId="16" priority="16" stopIfTrue="1" operator="greaterThan">
      <formula>100</formula>
    </cfRule>
  </conditionalFormatting>
  <conditionalFormatting sqref="O10:P27 L10:L27">
    <cfRule type="cellIs" dxfId="15" priority="15" stopIfTrue="1" operator="greaterThan">
      <formula>100</formula>
    </cfRule>
  </conditionalFormatting>
  <conditionalFormatting sqref="H10">
    <cfRule type="cellIs" dxfId="14" priority="14" stopIfTrue="1" operator="greaterThan">
      <formula>$D$10</formula>
    </cfRule>
  </conditionalFormatting>
  <conditionalFormatting sqref="H11:H27">
    <cfRule type="cellIs" dxfId="13" priority="13" stopIfTrue="1" operator="greaterThan">
      <formula>$D$10</formula>
    </cfRule>
  </conditionalFormatting>
  <conditionalFormatting sqref="V10:V27">
    <cfRule type="cellIs" dxfId="12" priority="11" stopIfTrue="1" operator="greaterThan">
      <formula>100</formula>
    </cfRule>
  </conditionalFormatting>
  <conditionalFormatting sqref="X10:X27">
    <cfRule type="cellIs" dxfId="11" priority="12" stopIfTrue="1" operator="greaterThan">
      <formula>100</formula>
    </cfRule>
  </conditionalFormatting>
  <conditionalFormatting sqref="U37">
    <cfRule type="cellIs" dxfId="10" priority="10" stopIfTrue="1" operator="greaterThan">
      <formula>100</formula>
    </cfRule>
  </conditionalFormatting>
  <conditionalFormatting sqref="R37">
    <cfRule type="cellIs" dxfId="9" priority="9" stopIfTrue="1" operator="greaterThan">
      <formula>100</formula>
    </cfRule>
  </conditionalFormatting>
  <conditionalFormatting sqref="O37:P37 L37">
    <cfRule type="cellIs" dxfId="8" priority="8" stopIfTrue="1" operator="greaterThan">
      <formula>100</formula>
    </cfRule>
  </conditionalFormatting>
  <conditionalFormatting sqref="V37">
    <cfRule type="cellIs" dxfId="7" priority="6" stopIfTrue="1" operator="greaterThan">
      <formula>100</formula>
    </cfRule>
  </conditionalFormatting>
  <conditionalFormatting sqref="X37">
    <cfRule type="cellIs" dxfId="6" priority="7" stopIfTrue="1" operator="greaterThan">
      <formula>100</formula>
    </cfRule>
  </conditionalFormatting>
  <conditionalFormatting sqref="U38">
    <cfRule type="cellIs" dxfId="5" priority="5" stopIfTrue="1" operator="greaterThan">
      <formula>100</formula>
    </cfRule>
  </conditionalFormatting>
  <conditionalFormatting sqref="R38">
    <cfRule type="cellIs" dxfId="4" priority="4" stopIfTrue="1" operator="greaterThan">
      <formula>100</formula>
    </cfRule>
  </conditionalFormatting>
  <conditionalFormatting sqref="O38:P38 L38">
    <cfRule type="cellIs" dxfId="3" priority="3" stopIfTrue="1" operator="greaterThan">
      <formula>100</formula>
    </cfRule>
  </conditionalFormatting>
  <conditionalFormatting sqref="V38">
    <cfRule type="cellIs" dxfId="2" priority="1" stopIfTrue="1" operator="greaterThan">
      <formula>100</formula>
    </cfRule>
  </conditionalFormatting>
  <conditionalFormatting sqref="X38">
    <cfRule type="cellIs" dxfId="1" priority="2" stopIfTrue="1" operator="greaterThan">
      <formula>100</formula>
    </cfRule>
  </conditionalFormatting>
  <printOptions horizontalCentered="1"/>
  <pageMargins left="0" right="0" top="0.43307086614173229" bottom="0.43307086614173229" header="0" footer="0"/>
  <pageSetup paperSize="9" scale="84"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36">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9" t="s">
        <v>67</v>
      </c>
      <c r="G1" s="179"/>
      <c r="H1" s="179" t="s">
        <v>58</v>
      </c>
      <c r="I1" s="179"/>
      <c r="J1" s="179" t="s">
        <v>59</v>
      </c>
      <c r="K1" s="179"/>
      <c r="L1" s="179" t="s">
        <v>66</v>
      </c>
      <c r="M1" s="179"/>
      <c r="N1" s="179" t="s">
        <v>61</v>
      </c>
      <c r="O1" s="179"/>
      <c r="P1" s="179" t="s">
        <v>70</v>
      </c>
      <c r="Q1" s="179"/>
      <c r="R1" s="179" t="s">
        <v>69</v>
      </c>
      <c r="S1" s="179"/>
      <c r="T1" s="179" t="s">
        <v>68</v>
      </c>
      <c r="U1" s="179"/>
      <c r="X1" s="150"/>
      <c r="Y1" s="150"/>
    </row>
    <row r="2" spans="2:25" s="44" customFormat="1" ht="49.5" customHeight="1" x14ac:dyDescent="0.2">
      <c r="B2" s="122"/>
      <c r="C2" s="122"/>
      <c r="D2" s="122"/>
      <c r="E2" s="122"/>
      <c r="F2" s="122"/>
      <c r="G2" s="122"/>
      <c r="H2" s="122"/>
      <c r="I2" s="122"/>
      <c r="J2" s="122"/>
      <c r="K2" s="122"/>
      <c r="X2" s="92"/>
      <c r="Y2" s="92"/>
    </row>
    <row r="3" spans="2:25" s="7" customFormat="1" ht="39.75" customHeight="1" x14ac:dyDescent="0.2">
      <c r="B3" s="1047" t="s">
        <v>412</v>
      </c>
      <c r="C3" s="1047"/>
      <c r="D3" s="1047"/>
      <c r="E3" s="1047"/>
      <c r="F3" s="1047"/>
      <c r="G3" s="1047"/>
      <c r="H3" s="1047"/>
      <c r="I3" s="1047"/>
      <c r="J3" s="1047"/>
      <c r="K3" s="1047"/>
      <c r="L3" s="1047"/>
      <c r="M3" s="1047"/>
      <c r="N3" s="1047"/>
      <c r="O3" s="1047"/>
      <c r="P3" s="1047"/>
      <c r="Q3" s="1047"/>
      <c r="R3" s="1047"/>
      <c r="S3" s="1047"/>
      <c r="T3" s="1047"/>
      <c r="U3" s="1047"/>
      <c r="V3" s="1047"/>
      <c r="W3" s="1047"/>
      <c r="X3" s="1047"/>
      <c r="Y3" s="13"/>
    </row>
    <row r="4" spans="2:25" s="7" customFormat="1" ht="14.25" customHeight="1" x14ac:dyDescent="0.2">
      <c r="B4" s="1061" t="str">
        <f>porsaad!B6</f>
        <v>Situación a 28 de febrero de 2023</v>
      </c>
      <c r="C4" s="1061"/>
      <c r="D4" s="1061"/>
      <c r="E4" s="1061"/>
      <c r="F4" s="1061"/>
      <c r="G4" s="1061"/>
      <c r="H4" s="1061"/>
      <c r="I4" s="1061"/>
      <c r="J4" s="1061"/>
      <c r="K4" s="1061"/>
      <c r="L4" s="1061"/>
      <c r="M4" s="1061"/>
      <c r="N4" s="1061"/>
      <c r="O4" s="1061"/>
      <c r="P4" s="1061"/>
      <c r="Q4" s="1061"/>
      <c r="R4" s="1061"/>
      <c r="S4" s="1061"/>
      <c r="T4" s="1061"/>
      <c r="U4" s="1061"/>
      <c r="V4" s="1061"/>
      <c r="W4" s="1061"/>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519" customFormat="1" ht="19.5" customHeight="1" x14ac:dyDescent="0.2">
      <c r="F6" s="1131" t="s">
        <v>55</v>
      </c>
      <c r="G6" s="1131"/>
      <c r="H6" s="1131"/>
      <c r="I6" s="1131"/>
      <c r="J6" s="1131"/>
      <c r="K6" s="1131"/>
      <c r="L6" s="1131"/>
      <c r="M6" s="1131"/>
      <c r="N6" s="1131"/>
      <c r="O6" s="1131"/>
      <c r="P6" s="1131"/>
      <c r="Q6" s="1131"/>
      <c r="R6" s="1131"/>
      <c r="S6" s="1131"/>
      <c r="T6" s="1131"/>
      <c r="U6" s="1131"/>
      <c r="V6" s="1131"/>
      <c r="W6" s="1131"/>
      <c r="X6" s="542"/>
      <c r="Y6" s="542"/>
    </row>
    <row r="7" spans="2:25" s="519" customFormat="1" ht="64.5" customHeight="1" x14ac:dyDescent="0.2">
      <c r="B7" s="1132" t="s">
        <v>15</v>
      </c>
      <c r="C7" s="543"/>
      <c r="D7" s="544"/>
      <c r="E7" s="543"/>
      <c r="F7" s="1133" t="s">
        <v>35</v>
      </c>
      <c r="G7" s="1133"/>
      <c r="H7" s="1133" t="s">
        <v>36</v>
      </c>
      <c r="I7" s="1133"/>
      <c r="J7" s="1133" t="s">
        <v>51</v>
      </c>
      <c r="K7" s="1133"/>
      <c r="L7" s="1133" t="s">
        <v>37</v>
      </c>
      <c r="M7" s="1133"/>
      <c r="N7" s="1133" t="s">
        <v>199</v>
      </c>
      <c r="O7" s="1133"/>
      <c r="P7" s="544"/>
      <c r="Q7" s="544"/>
    </row>
    <row r="8" spans="2:25" s="543" customFormat="1" ht="20.25" customHeight="1" x14ac:dyDescent="0.2">
      <c r="B8" s="1132"/>
      <c r="C8" s="545"/>
      <c r="D8" s="544"/>
      <c r="E8" s="545"/>
      <c r="F8" s="544" t="s">
        <v>12</v>
      </c>
      <c r="G8" s="544" t="s">
        <v>31</v>
      </c>
      <c r="H8" s="544" t="s">
        <v>12</v>
      </c>
      <c r="I8" s="544" t="s">
        <v>31</v>
      </c>
      <c r="J8" s="544" t="s">
        <v>12</v>
      </c>
      <c r="K8" s="544" t="s">
        <v>31</v>
      </c>
      <c r="L8" s="544" t="s">
        <v>12</v>
      </c>
      <c r="M8" s="544" t="s">
        <v>31</v>
      </c>
      <c r="N8" s="544" t="s">
        <v>12</v>
      </c>
      <c r="O8" s="544" t="s">
        <v>31</v>
      </c>
      <c r="P8" s="544"/>
      <c r="Q8" s="544"/>
    </row>
    <row r="9" spans="2:25" s="545" customFormat="1" ht="8.25" customHeight="1" x14ac:dyDescent="0.2">
      <c r="B9" s="546"/>
      <c r="C9" s="547"/>
      <c r="D9" s="548"/>
      <c r="E9" s="547"/>
      <c r="F9" s="549"/>
      <c r="G9" s="549"/>
      <c r="H9" s="549"/>
      <c r="I9" s="549"/>
      <c r="J9" s="549"/>
      <c r="K9" s="549"/>
      <c r="L9" s="549"/>
      <c r="M9" s="549"/>
      <c r="N9" s="549"/>
      <c r="O9" s="549"/>
      <c r="P9" s="549"/>
      <c r="Q9" s="549"/>
    </row>
    <row r="10" spans="2:25" s="550" customFormat="1" ht="18" customHeight="1" x14ac:dyDescent="0.2">
      <c r="B10" s="532" t="s">
        <v>11</v>
      </c>
      <c r="C10" s="547"/>
      <c r="D10" s="551"/>
      <c r="F10" s="552">
        <f>'31dictsaad'!K10</f>
        <v>83320</v>
      </c>
      <c r="G10" s="553">
        <f t="shared" ref="G10:O29" si="0">F10*100/$N10</f>
        <v>22.168418251962219</v>
      </c>
      <c r="H10" s="552">
        <f>'31dictsaad'!N10</f>
        <v>138312</v>
      </c>
      <c r="I10" s="553">
        <f t="shared" ref="I10:I27" si="1">H10*100/$N10</f>
        <v>36.79978714912864</v>
      </c>
      <c r="J10" s="552">
        <f>'31dictsaad'!Q10</f>
        <v>86506</v>
      </c>
      <c r="K10" s="553">
        <f t="shared" ref="K10:K27" si="2">J10*100/$N10</f>
        <v>23.016096847146468</v>
      </c>
      <c r="L10" s="552">
        <f>'31dictsaad'!W10</f>
        <v>67712</v>
      </c>
      <c r="M10" s="553">
        <f t="shared" ref="M10:M27" si="3">L10*100/$N10</f>
        <v>18.015697751762673</v>
      </c>
      <c r="N10" s="552">
        <f>F10+H10+J10+L10</f>
        <v>375850</v>
      </c>
      <c r="O10" s="553">
        <f>G10+I10+K10+M10</f>
        <v>100</v>
      </c>
      <c r="P10" s="554"/>
      <c r="Q10" s="554"/>
    </row>
    <row r="11" spans="2:25" s="550" customFormat="1" ht="18" customHeight="1" x14ac:dyDescent="0.2">
      <c r="B11" s="532" t="s">
        <v>10</v>
      </c>
      <c r="C11" s="547"/>
      <c r="D11" s="551"/>
      <c r="F11" s="552">
        <f>'31dictsaad'!K11</f>
        <v>12150</v>
      </c>
      <c r="G11" s="553">
        <f t="shared" si="0"/>
        <v>25.760627584013569</v>
      </c>
      <c r="H11" s="552">
        <f>'31dictsaad'!N11</f>
        <v>14513</v>
      </c>
      <c r="I11" s="553">
        <f t="shared" si="1"/>
        <v>30.77069861125835</v>
      </c>
      <c r="J11" s="552">
        <f>'31dictsaad'!Q11</f>
        <v>12718</v>
      </c>
      <c r="K11" s="553">
        <f t="shared" si="2"/>
        <v>26.964910420862928</v>
      </c>
      <c r="L11" s="552">
        <f>'31dictsaad'!W11</f>
        <v>7784</v>
      </c>
      <c r="M11" s="553">
        <f t="shared" si="3"/>
        <v>16.503763383865156</v>
      </c>
      <c r="N11" s="552">
        <f t="shared" ref="N11:O27" si="4">F11+H11+J11+L11</f>
        <v>47165</v>
      </c>
      <c r="O11" s="553">
        <f t="shared" si="4"/>
        <v>100</v>
      </c>
      <c r="P11" s="554"/>
      <c r="Q11" s="554"/>
    </row>
    <row r="12" spans="2:25" s="550" customFormat="1" ht="22.5" customHeight="1" x14ac:dyDescent="0.2">
      <c r="B12" s="532" t="s">
        <v>40</v>
      </c>
      <c r="C12" s="547"/>
      <c r="D12" s="551"/>
      <c r="F12" s="551">
        <f>'31dictsaad'!K12</f>
        <v>7704</v>
      </c>
      <c r="G12" s="553">
        <f t="shared" si="0"/>
        <v>19.098616688978133</v>
      </c>
      <c r="H12" s="551">
        <f>'31dictsaad'!N12</f>
        <v>10744</v>
      </c>
      <c r="I12" s="553">
        <f t="shared" si="1"/>
        <v>26.634934800932122</v>
      </c>
      <c r="J12" s="551">
        <f>'31dictsaad'!Q12</f>
        <v>13437</v>
      </c>
      <c r="K12" s="553">
        <f t="shared" si="2"/>
        <v>33.311021865238736</v>
      </c>
      <c r="L12" s="551">
        <f>'31dictsaad'!W12</f>
        <v>8453</v>
      </c>
      <c r="M12" s="553">
        <f t="shared" si="3"/>
        <v>20.955426644851009</v>
      </c>
      <c r="N12" s="552">
        <f t="shared" si="4"/>
        <v>40338</v>
      </c>
      <c r="O12" s="553">
        <f t="shared" si="4"/>
        <v>100</v>
      </c>
      <c r="P12" s="554"/>
      <c r="Q12" s="554"/>
    </row>
    <row r="13" spans="2:25" s="550" customFormat="1" ht="18" customHeight="1" x14ac:dyDescent="0.2">
      <c r="B13" s="532" t="s">
        <v>41</v>
      </c>
      <c r="C13" s="547"/>
      <c r="D13" s="551"/>
      <c r="F13" s="552">
        <f>'31dictsaad'!K13</f>
        <v>7765</v>
      </c>
      <c r="G13" s="553">
        <f t="shared" si="0"/>
        <v>21.218745730291023</v>
      </c>
      <c r="H13" s="552">
        <f>'31dictsaad'!N13</f>
        <v>10081</v>
      </c>
      <c r="I13" s="553">
        <f t="shared" si="1"/>
        <v>27.547479163820196</v>
      </c>
      <c r="J13" s="552">
        <f>'31dictsaad'!Q13</f>
        <v>12115</v>
      </c>
      <c r="K13" s="553">
        <f t="shared" si="2"/>
        <v>33.105615521246072</v>
      </c>
      <c r="L13" s="552">
        <f>'31dictsaad'!W13</f>
        <v>6634</v>
      </c>
      <c r="M13" s="553">
        <f t="shared" si="3"/>
        <v>18.128159584642709</v>
      </c>
      <c r="N13" s="552">
        <f t="shared" si="4"/>
        <v>36595</v>
      </c>
      <c r="O13" s="553">
        <f t="shared" si="4"/>
        <v>100</v>
      </c>
      <c r="P13" s="554"/>
      <c r="Q13" s="554"/>
    </row>
    <row r="14" spans="2:25" s="550" customFormat="1" ht="18" customHeight="1" x14ac:dyDescent="0.2">
      <c r="B14" s="532" t="s">
        <v>9</v>
      </c>
      <c r="C14" s="547"/>
      <c r="D14" s="551"/>
      <c r="F14" s="552">
        <f>'31dictsaad'!K14</f>
        <v>14203</v>
      </c>
      <c r="G14" s="553">
        <f t="shared" si="0"/>
        <v>29.538506332799535</v>
      </c>
      <c r="H14" s="552">
        <f>'31dictsaad'!N14</f>
        <v>14570</v>
      </c>
      <c r="I14" s="553">
        <f t="shared" si="1"/>
        <v>30.301769856290164</v>
      </c>
      <c r="J14" s="552">
        <f>'31dictsaad'!Q14</f>
        <v>13477</v>
      </c>
      <c r="K14" s="553">
        <f t="shared" si="2"/>
        <v>28.028617182788096</v>
      </c>
      <c r="L14" s="552">
        <f>'31dictsaad'!W14</f>
        <v>5833</v>
      </c>
      <c r="M14" s="553">
        <f t="shared" si="3"/>
        <v>12.131106628122206</v>
      </c>
      <c r="N14" s="552">
        <f t="shared" si="4"/>
        <v>48083</v>
      </c>
      <c r="O14" s="553">
        <f t="shared" si="4"/>
        <v>100</v>
      </c>
      <c r="P14" s="554"/>
      <c r="Q14" s="554"/>
    </row>
    <row r="15" spans="2:25" s="550" customFormat="1" ht="18" customHeight="1" x14ac:dyDescent="0.2">
      <c r="B15" s="532" t="s">
        <v>8</v>
      </c>
      <c r="C15" s="547"/>
      <c r="D15" s="551"/>
      <c r="F15" s="551">
        <f>'31dictsaad'!K15</f>
        <v>6094</v>
      </c>
      <c r="G15" s="553">
        <f t="shared" si="0"/>
        <v>26.868303866672544</v>
      </c>
      <c r="H15" s="551">
        <f>'31dictsaad'!N15</f>
        <v>7992</v>
      </c>
      <c r="I15" s="553">
        <f t="shared" si="1"/>
        <v>35.236541598694942</v>
      </c>
      <c r="J15" s="551">
        <f>'31dictsaad'!Q15</f>
        <v>4588</v>
      </c>
      <c r="K15" s="553">
        <f t="shared" si="2"/>
        <v>20.228384991843392</v>
      </c>
      <c r="L15" s="551">
        <f>'31dictsaad'!W15</f>
        <v>4007</v>
      </c>
      <c r="M15" s="553">
        <f t="shared" si="3"/>
        <v>17.666769542789119</v>
      </c>
      <c r="N15" s="552">
        <f t="shared" si="4"/>
        <v>22681</v>
      </c>
      <c r="O15" s="553">
        <f t="shared" si="4"/>
        <v>100</v>
      </c>
      <c r="P15" s="554"/>
      <c r="Q15" s="554"/>
    </row>
    <row r="16" spans="2:25" s="550" customFormat="1" ht="18" customHeight="1" x14ac:dyDescent="0.2">
      <c r="B16" s="532" t="s">
        <v>7</v>
      </c>
      <c r="C16" s="547"/>
      <c r="D16" s="551"/>
      <c r="F16" s="552">
        <f>'31dictsaad'!K16</f>
        <v>33416</v>
      </c>
      <c r="G16" s="553">
        <f t="shared" si="0"/>
        <v>23.788201291351363</v>
      </c>
      <c r="H16" s="552">
        <f>'31dictsaad'!N16</f>
        <v>38211</v>
      </c>
      <c r="I16" s="553">
        <f t="shared" si="1"/>
        <v>27.201668648067599</v>
      </c>
      <c r="J16" s="552">
        <f>'31dictsaad'!Q16</f>
        <v>44092</v>
      </c>
      <c r="K16" s="553">
        <f t="shared" si="2"/>
        <v>31.388238309141258</v>
      </c>
      <c r="L16" s="552">
        <f>'31dictsaad'!W16</f>
        <v>24754</v>
      </c>
      <c r="M16" s="553">
        <f t="shared" si="3"/>
        <v>17.621891751439779</v>
      </c>
      <c r="N16" s="552">
        <f t="shared" si="4"/>
        <v>140473</v>
      </c>
      <c r="O16" s="553">
        <f t="shared" si="4"/>
        <v>100</v>
      </c>
      <c r="P16" s="554"/>
      <c r="Q16" s="554"/>
    </row>
    <row r="17" spans="2:25" s="550" customFormat="1" ht="18" customHeight="1" x14ac:dyDescent="0.2">
      <c r="B17" s="532" t="s">
        <v>43</v>
      </c>
      <c r="C17" s="547"/>
      <c r="D17" s="551"/>
      <c r="F17" s="552">
        <f>'31dictsaad'!K17</f>
        <v>21778</v>
      </c>
      <c r="G17" s="553">
        <f t="shared" si="0"/>
        <v>24.84456460978587</v>
      </c>
      <c r="H17" s="552">
        <f>'31dictsaad'!N17</f>
        <v>23253</v>
      </c>
      <c r="I17" s="553">
        <f t="shared" si="1"/>
        <v>26.527259659810397</v>
      </c>
      <c r="J17" s="552">
        <f>'31dictsaad'!Q17</f>
        <v>26019</v>
      </c>
      <c r="K17" s="553">
        <f t="shared" si="2"/>
        <v>29.682740682432662</v>
      </c>
      <c r="L17" s="552">
        <f>'31dictsaad'!W17</f>
        <v>16607</v>
      </c>
      <c r="M17" s="553">
        <f t="shared" si="3"/>
        <v>18.94543504797107</v>
      </c>
      <c r="N17" s="552">
        <f t="shared" si="4"/>
        <v>87657</v>
      </c>
      <c r="O17" s="553">
        <f t="shared" si="4"/>
        <v>100</v>
      </c>
      <c r="P17" s="554"/>
      <c r="Q17" s="554"/>
    </row>
    <row r="18" spans="2:25" s="550" customFormat="1" ht="18" customHeight="1" x14ac:dyDescent="0.2">
      <c r="B18" s="532" t="s">
        <v>44</v>
      </c>
      <c r="C18" s="547"/>
      <c r="D18" s="551"/>
      <c r="F18" s="552">
        <f>'31dictsaad'!K18</f>
        <v>50019</v>
      </c>
      <c r="G18" s="553">
        <f t="shared" si="0"/>
        <v>15.135395201481495</v>
      </c>
      <c r="H18" s="552">
        <f>'31dictsaad'!N18</f>
        <v>94776</v>
      </c>
      <c r="I18" s="553">
        <f t="shared" si="1"/>
        <v>28.678546464655636</v>
      </c>
      <c r="J18" s="552">
        <f>'31dictsaad'!Q18</f>
        <v>112725</v>
      </c>
      <c r="K18" s="553">
        <f t="shared" si="2"/>
        <v>34.109786762770177</v>
      </c>
      <c r="L18" s="552">
        <f>'31dictsaad'!W18</f>
        <v>72957</v>
      </c>
      <c r="M18" s="553">
        <f t="shared" si="3"/>
        <v>22.076271571092693</v>
      </c>
      <c r="N18" s="552">
        <f t="shared" si="4"/>
        <v>330477</v>
      </c>
      <c r="O18" s="553">
        <f t="shared" si="4"/>
        <v>100</v>
      </c>
      <c r="P18" s="554"/>
      <c r="Q18" s="554"/>
    </row>
    <row r="19" spans="2:25" s="550" customFormat="1" ht="18" customHeight="1" x14ac:dyDescent="0.2">
      <c r="B19" s="532" t="s">
        <v>6</v>
      </c>
      <c r="C19" s="547"/>
      <c r="D19" s="551"/>
      <c r="F19" s="552">
        <f>'31dictsaad'!K19</f>
        <v>43158</v>
      </c>
      <c r="G19" s="553">
        <f t="shared" si="0"/>
        <v>25.086755602057721</v>
      </c>
      <c r="H19" s="552">
        <f>'31dictsaad'!N19</f>
        <v>55309</v>
      </c>
      <c r="I19" s="553">
        <f>H19*100/$N19</f>
        <v>32.149853227540909</v>
      </c>
      <c r="J19" s="552">
        <f>'31dictsaad'!Q19</f>
        <v>48514</v>
      </c>
      <c r="K19" s="553">
        <f>J19*100/$N19</f>
        <v>28.200075566018544</v>
      </c>
      <c r="L19" s="552">
        <f>'31dictsaad'!W19</f>
        <v>25054</v>
      </c>
      <c r="M19" s="553">
        <f t="shared" si="3"/>
        <v>14.563315604382829</v>
      </c>
      <c r="N19" s="552">
        <f t="shared" si="4"/>
        <v>172035</v>
      </c>
      <c r="O19" s="553">
        <f t="shared" si="4"/>
        <v>100</v>
      </c>
      <c r="P19" s="554"/>
      <c r="Q19" s="554"/>
    </row>
    <row r="20" spans="2:25" s="550" customFormat="1" ht="18" customHeight="1" x14ac:dyDescent="0.2">
      <c r="B20" s="532" t="s">
        <v>5</v>
      </c>
      <c r="C20" s="547"/>
      <c r="D20" s="551"/>
      <c r="F20" s="552">
        <f>'31dictsaad'!K20</f>
        <v>12517</v>
      </c>
      <c r="G20" s="553">
        <f t="shared" si="0"/>
        <v>23.203262582259708</v>
      </c>
      <c r="H20" s="552">
        <f>'31dictsaad'!N20</f>
        <v>12869</v>
      </c>
      <c r="I20" s="553">
        <f>H20*100/$N20</f>
        <v>23.8557790342015</v>
      </c>
      <c r="J20" s="552">
        <f>'31dictsaad'!Q20</f>
        <v>13615</v>
      </c>
      <c r="K20" s="553">
        <f>J20*100/$N20</f>
        <v>25.238669014737233</v>
      </c>
      <c r="L20" s="552">
        <f>'31dictsaad'!W20</f>
        <v>14944</v>
      </c>
      <c r="M20" s="553">
        <f t="shared" si="3"/>
        <v>27.702289368801559</v>
      </c>
      <c r="N20" s="552">
        <f t="shared" si="4"/>
        <v>53945</v>
      </c>
      <c r="O20" s="553">
        <f t="shared" si="4"/>
        <v>100</v>
      </c>
      <c r="P20" s="554"/>
      <c r="Q20" s="554"/>
    </row>
    <row r="21" spans="2:25" s="550" customFormat="1" ht="18" customHeight="1" x14ac:dyDescent="0.2">
      <c r="B21" s="532" t="s">
        <v>38</v>
      </c>
      <c r="C21" s="547"/>
      <c r="D21" s="551"/>
      <c r="F21" s="552">
        <f>'31dictsaad'!K21</f>
        <v>24539</v>
      </c>
      <c r="G21" s="553">
        <f t="shared" si="0"/>
        <v>30.801576542652004</v>
      </c>
      <c r="H21" s="552">
        <f>'31dictsaad'!N21</f>
        <v>24934</v>
      </c>
      <c r="I21" s="553">
        <f>H21*100/$N21</f>
        <v>31.297384144198425</v>
      </c>
      <c r="J21" s="552">
        <f>'31dictsaad'!Q21</f>
        <v>22742</v>
      </c>
      <c r="K21" s="553">
        <f>J21*100/$N21</f>
        <v>28.545965757895264</v>
      </c>
      <c r="L21" s="552">
        <f>'31dictsaad'!W21</f>
        <v>7453</v>
      </c>
      <c r="M21" s="553">
        <f t="shared" si="3"/>
        <v>9.3550735552543056</v>
      </c>
      <c r="N21" s="552">
        <f t="shared" si="4"/>
        <v>79668</v>
      </c>
      <c r="O21" s="553">
        <f t="shared" si="4"/>
        <v>100</v>
      </c>
      <c r="P21" s="554"/>
      <c r="Q21" s="554"/>
    </row>
    <row r="22" spans="2:25" s="550" customFormat="1" ht="21" customHeight="1" x14ac:dyDescent="0.2">
      <c r="B22" s="532" t="s">
        <v>45</v>
      </c>
      <c r="C22" s="547"/>
      <c r="D22" s="551"/>
      <c r="F22" s="552">
        <f>'31dictsaad'!K22</f>
        <v>57721</v>
      </c>
      <c r="G22" s="553">
        <f t="shared" si="0"/>
        <v>25.648306139134764</v>
      </c>
      <c r="H22" s="552">
        <f>'31dictsaad'!N22</f>
        <v>64157</v>
      </c>
      <c r="I22" s="553">
        <f>H22*100/$N22</f>
        <v>28.508140485585297</v>
      </c>
      <c r="J22" s="552">
        <f>'31dictsaad'!Q22</f>
        <v>51089</v>
      </c>
      <c r="K22" s="553">
        <f>J22*100/$N22</f>
        <v>22.701379261313143</v>
      </c>
      <c r="L22" s="552">
        <f>'31dictsaad'!W22</f>
        <v>52081</v>
      </c>
      <c r="M22" s="553">
        <f t="shared" si="3"/>
        <v>23.142174113966799</v>
      </c>
      <c r="N22" s="552">
        <f t="shared" si="4"/>
        <v>225048</v>
      </c>
      <c r="O22" s="553">
        <f t="shared" si="4"/>
        <v>100</v>
      </c>
      <c r="P22" s="554"/>
      <c r="Q22" s="554"/>
    </row>
    <row r="23" spans="2:25" s="550" customFormat="1" ht="18" customHeight="1" x14ac:dyDescent="0.2">
      <c r="B23" s="532" t="s">
        <v>46</v>
      </c>
      <c r="C23" s="547"/>
      <c r="D23" s="551"/>
      <c r="F23" s="552">
        <f>'31dictsaad'!K23</f>
        <v>14290</v>
      </c>
      <c r="G23" s="553">
        <f t="shared" si="0"/>
        <v>28.175401238219173</v>
      </c>
      <c r="H23" s="552">
        <f>'31dictsaad'!N23</f>
        <v>17555</v>
      </c>
      <c r="I23" s="553">
        <f>H23*100/$N23</f>
        <v>34.612957924208366</v>
      </c>
      <c r="J23" s="552">
        <f>'31dictsaad'!Q23</f>
        <v>12955</v>
      </c>
      <c r="K23" s="553">
        <f>J23*100/$N23</f>
        <v>25.543199652983162</v>
      </c>
      <c r="L23" s="552">
        <f>'31dictsaad'!W23</f>
        <v>5918</v>
      </c>
      <c r="M23" s="553">
        <f t="shared" si="3"/>
        <v>11.668441184589298</v>
      </c>
      <c r="N23" s="552">
        <f t="shared" si="4"/>
        <v>50718</v>
      </c>
      <c r="O23" s="553">
        <f t="shared" si="4"/>
        <v>100</v>
      </c>
      <c r="P23" s="554"/>
      <c r="Q23" s="554"/>
    </row>
    <row r="24" spans="2:25" s="550" customFormat="1" ht="22.5" customHeight="1" x14ac:dyDescent="0.2">
      <c r="B24" s="532" t="s">
        <v>47</v>
      </c>
      <c r="C24" s="547"/>
      <c r="D24" s="551"/>
      <c r="F24" s="551">
        <f>'31dictsaad'!K24</f>
        <v>3540</v>
      </c>
      <c r="G24" s="555">
        <f t="shared" si="0"/>
        <v>16.606464324248254</v>
      </c>
      <c r="H24" s="551">
        <f>'31dictsaad'!N24</f>
        <v>5959</v>
      </c>
      <c r="I24" s="553">
        <f t="shared" si="1"/>
        <v>27.954214945817892</v>
      </c>
      <c r="J24" s="551">
        <f>'31dictsaad'!Q24</f>
        <v>6575</v>
      </c>
      <c r="K24" s="553">
        <f t="shared" si="2"/>
        <v>30.843927381901768</v>
      </c>
      <c r="L24" s="551">
        <f>'31dictsaad'!W24</f>
        <v>5243</v>
      </c>
      <c r="M24" s="553">
        <f t="shared" si="3"/>
        <v>24.595393348032086</v>
      </c>
      <c r="N24" s="551">
        <f t="shared" si="4"/>
        <v>21317</v>
      </c>
      <c r="O24" s="553">
        <f t="shared" si="4"/>
        <v>100</v>
      </c>
      <c r="P24" s="554"/>
      <c r="Q24" s="554"/>
    </row>
    <row r="25" spans="2:25" s="550" customFormat="1" ht="18" customHeight="1" x14ac:dyDescent="0.2">
      <c r="B25" s="532" t="s">
        <v>48</v>
      </c>
      <c r="C25" s="547"/>
      <c r="D25" s="551"/>
      <c r="F25" s="551">
        <f>'31dictsaad'!K25</f>
        <v>19259</v>
      </c>
      <c r="G25" s="555">
        <f t="shared" si="0"/>
        <v>17.597288086035654</v>
      </c>
      <c r="H25" s="551">
        <f>'31dictsaad'!N25</f>
        <v>25631</v>
      </c>
      <c r="I25" s="553">
        <f t="shared" si="1"/>
        <v>23.419496907065778</v>
      </c>
      <c r="J25" s="551">
        <f>'31dictsaad'!Q25</f>
        <v>34742</v>
      </c>
      <c r="K25" s="553">
        <f t="shared" si="2"/>
        <v>31.744378352201604</v>
      </c>
      <c r="L25" s="551">
        <f>'31dictsaad'!W25</f>
        <v>29811</v>
      </c>
      <c r="M25" s="553">
        <f t="shared" si="3"/>
        <v>27.238836654696964</v>
      </c>
      <c r="N25" s="551">
        <f t="shared" si="4"/>
        <v>109443</v>
      </c>
      <c r="O25" s="553">
        <f t="shared" si="4"/>
        <v>100</v>
      </c>
      <c r="P25" s="554"/>
      <c r="Q25" s="554"/>
    </row>
    <row r="26" spans="2:25" s="550" customFormat="1" ht="18" customHeight="1" x14ac:dyDescent="0.2">
      <c r="B26" s="532" t="s">
        <v>49</v>
      </c>
      <c r="C26" s="547"/>
      <c r="D26" s="551"/>
      <c r="F26" s="551">
        <f>'31dictsaad'!K26</f>
        <v>2616</v>
      </c>
      <c r="G26" s="555">
        <f t="shared" si="0"/>
        <v>18.427726120033814</v>
      </c>
      <c r="H26" s="551">
        <f>'31dictsaad'!N26</f>
        <v>4196</v>
      </c>
      <c r="I26" s="553">
        <f t="shared" si="1"/>
        <v>29.557621865314172</v>
      </c>
      <c r="J26" s="551">
        <f>'31dictsaad'!Q26</f>
        <v>3575</v>
      </c>
      <c r="K26" s="553">
        <f t="shared" si="2"/>
        <v>25.183150183150182</v>
      </c>
      <c r="L26" s="551">
        <f>'31dictsaad'!W26</f>
        <v>3809</v>
      </c>
      <c r="M26" s="553">
        <f t="shared" si="3"/>
        <v>26.831501831501832</v>
      </c>
      <c r="N26" s="551">
        <f t="shared" si="4"/>
        <v>14196</v>
      </c>
      <c r="O26" s="553">
        <f t="shared" si="4"/>
        <v>100</v>
      </c>
      <c r="P26" s="554"/>
      <c r="Q26" s="554"/>
    </row>
    <row r="27" spans="2:25" s="550" customFormat="1" ht="18" customHeight="1" x14ac:dyDescent="0.2">
      <c r="B27" s="532" t="s">
        <v>4</v>
      </c>
      <c r="C27" s="547"/>
      <c r="D27" s="551"/>
      <c r="F27" s="551">
        <f>'31dictsaad'!K27</f>
        <v>1177</v>
      </c>
      <c r="G27" s="555">
        <f t="shared" si="0"/>
        <v>24.654377880184331</v>
      </c>
      <c r="H27" s="551">
        <f>'31dictsaad'!N27</f>
        <v>1303</v>
      </c>
      <c r="I27" s="553">
        <f t="shared" si="1"/>
        <v>27.293674067867617</v>
      </c>
      <c r="J27" s="551">
        <f>'31dictsaad'!Q27</f>
        <v>1030</v>
      </c>
      <c r="K27" s="553">
        <f t="shared" si="2"/>
        <v>21.575198994553833</v>
      </c>
      <c r="L27" s="551">
        <f>'31dictsaad'!W27</f>
        <v>1264</v>
      </c>
      <c r="M27" s="553">
        <f t="shared" si="3"/>
        <v>26.476749057394219</v>
      </c>
      <c r="N27" s="552">
        <f t="shared" si="4"/>
        <v>4774</v>
      </c>
      <c r="O27" s="553">
        <f t="shared" si="4"/>
        <v>100</v>
      </c>
      <c r="P27" s="554"/>
      <c r="Q27" s="554"/>
    </row>
    <row r="28" spans="2:25" s="550" customFormat="1" ht="8.25" customHeight="1" x14ac:dyDescent="0.2">
      <c r="B28" s="556"/>
      <c r="C28" s="547"/>
      <c r="D28" s="557"/>
      <c r="F28" s="551"/>
      <c r="G28" s="558"/>
      <c r="H28" s="551"/>
      <c r="I28" s="558"/>
      <c r="J28" s="551"/>
      <c r="K28" s="558"/>
      <c r="L28" s="551"/>
      <c r="M28" s="558"/>
      <c r="N28" s="552"/>
      <c r="O28" s="554"/>
      <c r="P28" s="554"/>
      <c r="Q28" s="558"/>
    </row>
    <row r="29" spans="2:25" s="550" customFormat="1" x14ac:dyDescent="0.2">
      <c r="B29" s="790" t="s">
        <v>3</v>
      </c>
      <c r="C29" s="547"/>
      <c r="D29" s="559"/>
      <c r="F29" s="533">
        <f>SUM(F10:F27)</f>
        <v>415266</v>
      </c>
      <c r="G29" s="560">
        <f t="shared" si="0"/>
        <v>22.320572889651661</v>
      </c>
      <c r="H29" s="533">
        <f>SUM(H10:H27)</f>
        <v>564365</v>
      </c>
      <c r="I29" s="560">
        <f t="shared" si="0"/>
        <v>30.33465325566808</v>
      </c>
      <c r="J29" s="533">
        <f>SUM(J10:J27)</f>
        <v>520514</v>
      </c>
      <c r="K29" s="560">
        <f t="shared" si="0"/>
        <v>27.977659324587481</v>
      </c>
      <c r="L29" s="533">
        <f>SUM(L10:L27)</f>
        <v>360318</v>
      </c>
      <c r="M29" s="560">
        <f t="shared" si="0"/>
        <v>19.367114530092778</v>
      </c>
      <c r="N29" s="533">
        <f>SUM(N10:N27)</f>
        <v>1860463</v>
      </c>
      <c r="O29" s="560">
        <f t="shared" si="0"/>
        <v>100</v>
      </c>
      <c r="P29" s="560"/>
      <c r="Q29" s="560"/>
    </row>
    <row r="30" spans="2:25" s="550" customFormat="1" ht="20.25" customHeight="1" x14ac:dyDescent="0.2">
      <c r="B30" s="532" t="s">
        <v>3</v>
      </c>
      <c r="C30" s="561"/>
      <c r="D30" s="533">
        <f>SUM(D10:D29)</f>
        <v>0</v>
      </c>
      <c r="E30" s="562"/>
      <c r="F30" s="533">
        <f>SUM(F10:F27)</f>
        <v>415266</v>
      </c>
      <c r="G30" s="563">
        <f>F30*100/$N30</f>
        <v>22.320572889651661</v>
      </c>
      <c r="H30" s="533">
        <f>SUM(H10:H27)</f>
        <v>564365</v>
      </c>
      <c r="I30" s="563">
        <f>H30*100/$N30</f>
        <v>30.33465325566808</v>
      </c>
      <c r="J30" s="533">
        <f>SUM(J10:J27)</f>
        <v>520514</v>
      </c>
      <c r="K30" s="563">
        <f>J30*100/$N30</f>
        <v>27.977659324587481</v>
      </c>
      <c r="L30" s="533">
        <f>SUM(L10:L28)</f>
        <v>360318</v>
      </c>
      <c r="M30" s="563">
        <f>L30*100/$N30</f>
        <v>19.367114530092778</v>
      </c>
      <c r="N30" s="533">
        <f>F30+H30+J30+L30</f>
        <v>1860463</v>
      </c>
      <c r="O30" s="563">
        <f>G30+I30+K30+M30</f>
        <v>100</v>
      </c>
      <c r="P30" s="564"/>
      <c r="Q30" s="564" t="e">
        <f>(N30/D30)</f>
        <v>#DIV/0!</v>
      </c>
    </row>
    <row r="31" spans="2:25" s="550" customFormat="1" ht="5.25" customHeight="1" x14ac:dyDescent="0.2">
      <c r="B31" s="532"/>
      <c r="C31" s="561"/>
      <c r="D31" s="533"/>
      <c r="E31" s="562"/>
      <c r="F31" s="533"/>
      <c r="G31" s="564"/>
      <c r="H31" s="533"/>
      <c r="I31" s="564"/>
      <c r="J31" s="533"/>
      <c r="K31" s="564"/>
      <c r="L31" s="533"/>
      <c r="M31" s="564"/>
      <c r="N31" s="533"/>
      <c r="O31" s="564"/>
      <c r="P31" s="533"/>
      <c r="Q31" s="564"/>
      <c r="R31" s="533"/>
      <c r="S31" s="564"/>
      <c r="T31" s="533"/>
      <c r="U31" s="564"/>
      <c r="V31" s="533"/>
      <c r="W31" s="564"/>
      <c r="X31" s="564"/>
      <c r="Y31" s="564"/>
    </row>
    <row r="32" spans="2:25" s="537" customFormat="1" ht="18.75" customHeight="1" x14ac:dyDescent="0.2">
      <c r="B32" s="541" t="s">
        <v>42</v>
      </c>
      <c r="C32" s="565"/>
      <c r="D32" s="565"/>
      <c r="E32" s="565"/>
      <c r="F32" s="565"/>
      <c r="G32" s="565"/>
      <c r="H32" s="565"/>
      <c r="I32" s="565"/>
      <c r="J32" s="565"/>
      <c r="K32" s="565"/>
      <c r="L32" s="565"/>
      <c r="N32" s="565"/>
      <c r="O32" s="565"/>
      <c r="P32" s="565"/>
      <c r="Q32" s="565"/>
      <c r="R32" s="565"/>
      <c r="S32" s="565"/>
      <c r="T32" s="565"/>
      <c r="U32" s="565"/>
      <c r="V32" s="565"/>
      <c r="W32" s="565"/>
    </row>
    <row r="33" spans="1:25" x14ac:dyDescent="0.2">
      <c r="A33" s="136"/>
      <c r="B33" s="791" t="s">
        <v>50</v>
      </c>
      <c r="F33" s="178"/>
      <c r="G33" s="178"/>
      <c r="H33" s="178"/>
      <c r="I33" s="178"/>
      <c r="J33" s="178"/>
      <c r="K33" s="178"/>
      <c r="L33" s="178"/>
      <c r="M33" s="178"/>
      <c r="N33" s="178"/>
      <c r="O33" s="178"/>
      <c r="P33" s="178"/>
      <c r="Q33" s="178"/>
      <c r="R33" s="178"/>
      <c r="S33" s="178"/>
      <c r="T33" s="178"/>
      <c r="U33" s="178"/>
    </row>
    <row r="34" spans="1:25" x14ac:dyDescent="0.2">
      <c r="F34" s="47"/>
      <c r="G34" s="47"/>
      <c r="H34" s="47"/>
      <c r="I34" s="47"/>
      <c r="J34" s="47"/>
    </row>
    <row r="36" spans="1:25" x14ac:dyDescent="0.2">
      <c r="D36" s="18"/>
      <c r="T36" s="136"/>
      <c r="U36" s="136"/>
      <c r="X36" s="1"/>
      <c r="Y36" s="1"/>
    </row>
    <row r="37" spans="1:25" x14ac:dyDescent="0.2">
      <c r="T37" s="136"/>
      <c r="U37" s="136"/>
      <c r="X37" s="1"/>
      <c r="Y37" s="1"/>
    </row>
    <row r="38" spans="1:25" x14ac:dyDescent="0.2">
      <c r="T38" s="136"/>
      <c r="U38" s="136"/>
      <c r="X38" s="1"/>
      <c r="Y38" s="1"/>
    </row>
    <row r="39" spans="1:25" x14ac:dyDescent="0.2">
      <c r="T39" s="136"/>
      <c r="U39" s="136"/>
      <c r="X39" s="1"/>
      <c r="Y39" s="1"/>
    </row>
    <row r="40" spans="1:25" x14ac:dyDescent="0.2">
      <c r="T40" s="136"/>
      <c r="U40" s="136"/>
      <c r="X40" s="1"/>
      <c r="Y40" s="1"/>
    </row>
    <row r="41" spans="1:25" x14ac:dyDescent="0.2">
      <c r="T41" s="136"/>
      <c r="U41" s="136"/>
      <c r="X41" s="1"/>
      <c r="Y41" s="1"/>
    </row>
    <row r="42" spans="1:25" x14ac:dyDescent="0.2">
      <c r="T42" s="136"/>
      <c r="U42" s="136"/>
      <c r="X42" s="1"/>
      <c r="Y42" s="1"/>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89">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1:25" s="2" customFormat="1" ht="9" customHeight="1" x14ac:dyDescent="0.2">
      <c r="B1" s="11"/>
      <c r="C1" s="46"/>
      <c r="D1" s="46"/>
      <c r="E1" s="46"/>
      <c r="F1" s="179" t="s">
        <v>67</v>
      </c>
      <c r="G1" s="179"/>
      <c r="H1" s="179" t="s">
        <v>58</v>
      </c>
      <c r="I1" s="179"/>
      <c r="J1" s="179" t="s">
        <v>59</v>
      </c>
      <c r="K1" s="179"/>
      <c r="L1" s="179" t="s">
        <v>66</v>
      </c>
      <c r="M1" s="179"/>
      <c r="N1" s="179" t="s">
        <v>61</v>
      </c>
      <c r="O1" s="179"/>
      <c r="P1" s="179" t="s">
        <v>70</v>
      </c>
      <c r="Q1" s="179"/>
      <c r="R1" s="179" t="s">
        <v>69</v>
      </c>
      <c r="S1" s="179"/>
      <c r="T1" s="179" t="s">
        <v>68</v>
      </c>
      <c r="U1" s="179"/>
      <c r="X1" s="150"/>
      <c r="Y1" s="150"/>
    </row>
    <row r="2" spans="1:25" s="44" customFormat="1" ht="49.5" customHeight="1" x14ac:dyDescent="0.2">
      <c r="B2" s="122"/>
      <c r="C2" s="122"/>
      <c r="D2" s="122"/>
      <c r="E2" s="122"/>
      <c r="F2" s="122"/>
      <c r="G2" s="122"/>
      <c r="H2" s="122"/>
      <c r="I2" s="122"/>
      <c r="J2" s="122"/>
      <c r="K2" s="122"/>
      <c r="X2" s="92"/>
      <c r="Y2" s="92"/>
    </row>
    <row r="3" spans="1:25" s="7" customFormat="1" ht="19.5" x14ac:dyDescent="0.2">
      <c r="B3" s="1047" t="s">
        <v>413</v>
      </c>
      <c r="C3" s="1047"/>
      <c r="D3" s="1047"/>
      <c r="E3" s="1047"/>
      <c r="F3" s="1047"/>
      <c r="G3" s="1047"/>
      <c r="H3" s="1047"/>
      <c r="I3" s="1047"/>
      <c r="J3" s="1047"/>
      <c r="K3" s="1047"/>
      <c r="L3" s="1047"/>
      <c r="M3" s="1047"/>
      <c r="N3" s="1047"/>
      <c r="O3" s="1047"/>
      <c r="P3" s="1047"/>
      <c r="Q3" s="1047"/>
      <c r="R3" s="1047"/>
      <c r="S3" s="1047"/>
      <c r="T3" s="1047"/>
      <c r="U3" s="1047"/>
      <c r="V3" s="1047"/>
      <c r="W3" s="1047"/>
      <c r="X3" s="1047"/>
      <c r="Y3" s="13"/>
    </row>
    <row r="4" spans="1:25" s="7" customFormat="1" ht="14.25" customHeight="1" x14ac:dyDescent="0.2">
      <c r="B4" s="1061" t="str">
        <f>porsaad!B6</f>
        <v>Situación a 28 de febrero de 2023</v>
      </c>
      <c r="C4" s="1061"/>
      <c r="D4" s="1061"/>
      <c r="E4" s="1061"/>
      <c r="F4" s="1061"/>
      <c r="G4" s="1061"/>
      <c r="H4" s="1061"/>
      <c r="I4" s="1061"/>
      <c r="J4" s="1061"/>
      <c r="K4" s="1061"/>
      <c r="L4" s="1061"/>
      <c r="M4" s="1061"/>
      <c r="N4" s="1061"/>
      <c r="O4" s="1061"/>
      <c r="P4" s="1061"/>
      <c r="Q4" s="1061"/>
      <c r="R4" s="1061"/>
      <c r="S4" s="1061"/>
      <c r="T4" s="1061"/>
      <c r="U4" s="1061"/>
      <c r="V4" s="1061"/>
      <c r="W4" s="1061"/>
      <c r="X4" s="8"/>
      <c r="Y4" s="8"/>
    </row>
    <row r="5" spans="1: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1:25" s="519" customFormat="1" ht="19.5" customHeight="1" x14ac:dyDescent="0.2">
      <c r="A6" s="518"/>
      <c r="F6" s="1131" t="s">
        <v>55</v>
      </c>
      <c r="G6" s="1131"/>
      <c r="H6" s="1131"/>
      <c r="I6" s="1131"/>
      <c r="J6" s="1131"/>
      <c r="K6" s="1131"/>
      <c r="L6" s="1131"/>
      <c r="M6" s="1131"/>
      <c r="N6" s="1131"/>
      <c r="O6" s="1131"/>
      <c r="P6" s="1131"/>
      <c r="Q6" s="1131"/>
      <c r="R6" s="1131"/>
      <c r="S6" s="1131"/>
      <c r="T6" s="1131"/>
      <c r="U6" s="1131"/>
      <c r="V6" s="1131"/>
      <c r="W6" s="1131"/>
      <c r="X6" s="542"/>
      <c r="Y6" s="542"/>
    </row>
    <row r="7" spans="1:25" s="519" customFormat="1" ht="64.5" customHeight="1" x14ac:dyDescent="0.2">
      <c r="A7" s="518"/>
      <c r="B7" s="1132" t="s">
        <v>15</v>
      </c>
      <c r="C7" s="543"/>
      <c r="D7" s="544"/>
      <c r="E7" s="543"/>
      <c r="F7" s="1133" t="s">
        <v>35</v>
      </c>
      <c r="G7" s="1133"/>
      <c r="H7" s="1133" t="s">
        <v>36</v>
      </c>
      <c r="I7" s="1133"/>
      <c r="J7" s="1133" t="s">
        <v>51</v>
      </c>
      <c r="K7" s="1133"/>
      <c r="L7" s="1133"/>
      <c r="M7" s="1133"/>
      <c r="N7" s="1133" t="s">
        <v>234</v>
      </c>
      <c r="O7" s="1133"/>
      <c r="P7" s="544"/>
      <c r="Q7" s="544"/>
    </row>
    <row r="8" spans="1:25" s="543" customFormat="1" ht="20.25" customHeight="1" x14ac:dyDescent="0.2">
      <c r="A8" s="628"/>
      <c r="B8" s="1132"/>
      <c r="C8" s="545"/>
      <c r="D8" s="544"/>
      <c r="E8" s="545"/>
      <c r="F8" s="544" t="s">
        <v>12</v>
      </c>
      <c r="G8" s="544" t="s">
        <v>31</v>
      </c>
      <c r="H8" s="544" t="s">
        <v>12</v>
      </c>
      <c r="I8" s="544" t="s">
        <v>31</v>
      </c>
      <c r="J8" s="544" t="s">
        <v>12</v>
      </c>
      <c r="K8" s="544" t="s">
        <v>31</v>
      </c>
      <c r="L8" s="544"/>
      <c r="M8" s="544"/>
      <c r="N8" s="544" t="s">
        <v>12</v>
      </c>
      <c r="O8" s="544" t="s">
        <v>31</v>
      </c>
      <c r="P8" s="544"/>
      <c r="Q8" s="544"/>
    </row>
    <row r="9" spans="1:25" s="545" customFormat="1" ht="8.25" customHeight="1" x14ac:dyDescent="0.2">
      <c r="A9" s="629"/>
      <c r="B9" s="546"/>
      <c r="C9" s="547"/>
      <c r="D9" s="548"/>
      <c r="E9" s="547"/>
      <c r="F9" s="549"/>
      <c r="G9" s="549"/>
      <c r="H9" s="549"/>
      <c r="I9" s="549"/>
      <c r="J9" s="549"/>
      <c r="K9" s="549"/>
      <c r="L9" s="549"/>
      <c r="M9" s="549"/>
      <c r="N9" s="549"/>
      <c r="O9" s="549"/>
      <c r="P9" s="549"/>
      <c r="Q9" s="549"/>
    </row>
    <row r="10" spans="1:25" s="550" customFormat="1" ht="18" customHeight="1" x14ac:dyDescent="0.2">
      <c r="A10" s="630"/>
      <c r="B10" s="532" t="s">
        <v>11</v>
      </c>
      <c r="C10" s="547"/>
      <c r="D10" s="551"/>
      <c r="F10" s="552">
        <f>'31dictsaad'!K10</f>
        <v>83320</v>
      </c>
      <c r="G10" s="553">
        <f t="shared" ref="G10:O29" si="0">F10*100/$N10</f>
        <v>27.039832802186034</v>
      </c>
      <c r="H10" s="552">
        <f>'31dictsaad'!N10</f>
        <v>138312</v>
      </c>
      <c r="I10" s="553">
        <f t="shared" ref="I10:I27" si="1">H10*100/$N10</f>
        <v>44.886382075563546</v>
      </c>
      <c r="J10" s="552">
        <f>'31dictsaad'!Q10</f>
        <v>86506</v>
      </c>
      <c r="K10" s="553">
        <f t="shared" ref="K10:K27" si="2">J10*100/$N10</f>
        <v>28.07378512225042</v>
      </c>
      <c r="L10" s="552"/>
      <c r="M10" s="553"/>
      <c r="N10" s="552">
        <f>F10+H10+J10+L10</f>
        <v>308138</v>
      </c>
      <c r="O10" s="553">
        <f>G10+I10+K10+M10</f>
        <v>100</v>
      </c>
      <c r="P10" s="554"/>
      <c r="Q10" s="554"/>
    </row>
    <row r="11" spans="1:25" s="550" customFormat="1" ht="18" customHeight="1" x14ac:dyDescent="0.2">
      <c r="A11" s="630"/>
      <c r="B11" s="532" t="s">
        <v>10</v>
      </c>
      <c r="C11" s="547"/>
      <c r="D11" s="551"/>
      <c r="F11" s="552">
        <f>'31dictsaad'!K11</f>
        <v>12150</v>
      </c>
      <c r="G11" s="553">
        <f t="shared" si="0"/>
        <v>30.852441532718824</v>
      </c>
      <c r="H11" s="552">
        <f>'31dictsaad'!N11</f>
        <v>14513</v>
      </c>
      <c r="I11" s="553">
        <f t="shared" si="1"/>
        <v>36.852797034102743</v>
      </c>
      <c r="J11" s="552">
        <f>'31dictsaad'!Q11</f>
        <v>12718</v>
      </c>
      <c r="K11" s="553">
        <f t="shared" si="2"/>
        <v>32.294761433178437</v>
      </c>
      <c r="L11" s="552"/>
      <c r="M11" s="553"/>
      <c r="N11" s="552">
        <f t="shared" ref="N11:O27" si="3">F11+H11+J11+L11</f>
        <v>39381</v>
      </c>
      <c r="O11" s="553">
        <f t="shared" si="3"/>
        <v>100</v>
      </c>
      <c r="P11" s="554"/>
      <c r="Q11" s="554"/>
    </row>
    <row r="12" spans="1:25" s="550" customFormat="1" ht="22.5" customHeight="1" x14ac:dyDescent="0.2">
      <c r="A12" s="630"/>
      <c r="B12" s="532" t="s">
        <v>40</v>
      </c>
      <c r="C12" s="547"/>
      <c r="D12" s="551"/>
      <c r="F12" s="551">
        <f>'31dictsaad'!K12</f>
        <v>7704</v>
      </c>
      <c r="G12" s="553">
        <f t="shared" si="0"/>
        <v>24.161831582248706</v>
      </c>
      <c r="H12" s="551">
        <f>'31dictsaad'!N12</f>
        <v>10744</v>
      </c>
      <c r="I12" s="553">
        <f t="shared" si="1"/>
        <v>33.696095342637605</v>
      </c>
      <c r="J12" s="551">
        <f>'31dictsaad'!Q12</f>
        <v>13437</v>
      </c>
      <c r="K12" s="553">
        <f t="shared" si="2"/>
        <v>42.142073075113693</v>
      </c>
      <c r="L12" s="551"/>
      <c r="M12" s="553"/>
      <c r="N12" s="552">
        <f t="shared" si="3"/>
        <v>31885</v>
      </c>
      <c r="O12" s="553">
        <f t="shared" si="3"/>
        <v>100</v>
      </c>
      <c r="P12" s="554"/>
      <c r="Q12" s="554"/>
    </row>
    <row r="13" spans="1:25" s="550" customFormat="1" ht="18" customHeight="1" x14ac:dyDescent="0.2">
      <c r="A13" s="630"/>
      <c r="B13" s="532" t="s">
        <v>41</v>
      </c>
      <c r="C13" s="547"/>
      <c r="D13" s="551"/>
      <c r="F13" s="552">
        <f>'31dictsaad'!K13</f>
        <v>7765</v>
      </c>
      <c r="G13" s="553">
        <f t="shared" si="0"/>
        <v>25.917025466439704</v>
      </c>
      <c r="H13" s="552">
        <f>'31dictsaad'!N13</f>
        <v>10081</v>
      </c>
      <c r="I13" s="553">
        <f t="shared" si="1"/>
        <v>33.647074530222625</v>
      </c>
      <c r="J13" s="552">
        <f>'31dictsaad'!Q13</f>
        <v>12115</v>
      </c>
      <c r="K13" s="553">
        <f t="shared" si="2"/>
        <v>40.435900003337672</v>
      </c>
      <c r="L13" s="552"/>
      <c r="M13" s="553"/>
      <c r="N13" s="552">
        <f t="shared" si="3"/>
        <v>29961</v>
      </c>
      <c r="O13" s="553">
        <f t="shared" si="3"/>
        <v>100</v>
      </c>
      <c r="P13" s="554"/>
      <c r="Q13" s="554"/>
    </row>
    <row r="14" spans="1:25" s="550" customFormat="1" ht="18" customHeight="1" x14ac:dyDescent="0.2">
      <c r="A14" s="630"/>
      <c r="B14" s="532" t="s">
        <v>9</v>
      </c>
      <c r="C14" s="547"/>
      <c r="D14" s="551"/>
      <c r="F14" s="552">
        <f>'31dictsaad'!K14</f>
        <v>14203</v>
      </c>
      <c r="G14" s="553">
        <f t="shared" si="0"/>
        <v>33.616568047337282</v>
      </c>
      <c r="H14" s="552">
        <f>'31dictsaad'!N14</f>
        <v>14570</v>
      </c>
      <c r="I14" s="553">
        <f t="shared" si="1"/>
        <v>34.485207100591715</v>
      </c>
      <c r="J14" s="552">
        <f>'31dictsaad'!Q14</f>
        <v>13477</v>
      </c>
      <c r="K14" s="553">
        <f t="shared" si="2"/>
        <v>31.898224852071007</v>
      </c>
      <c r="L14" s="552"/>
      <c r="M14" s="553"/>
      <c r="N14" s="552">
        <f t="shared" si="3"/>
        <v>42250</v>
      </c>
      <c r="O14" s="553">
        <f t="shared" si="3"/>
        <v>100.00000000000001</v>
      </c>
      <c r="P14" s="554"/>
      <c r="Q14" s="554"/>
    </row>
    <row r="15" spans="1:25" s="550" customFormat="1" ht="18" customHeight="1" x14ac:dyDescent="0.2">
      <c r="A15" s="630"/>
      <c r="B15" s="532" t="s">
        <v>8</v>
      </c>
      <c r="C15" s="547"/>
      <c r="D15" s="551"/>
      <c r="F15" s="551">
        <f>'31dictsaad'!K15</f>
        <v>6094</v>
      </c>
      <c r="G15" s="553">
        <f t="shared" si="0"/>
        <v>32.633608225340048</v>
      </c>
      <c r="H15" s="551">
        <f>'31dictsaad'!N15</f>
        <v>7992</v>
      </c>
      <c r="I15" s="553">
        <f t="shared" si="1"/>
        <v>42.797472421548676</v>
      </c>
      <c r="J15" s="551">
        <f>'31dictsaad'!Q15</f>
        <v>4588</v>
      </c>
      <c r="K15" s="553">
        <f t="shared" si="2"/>
        <v>24.568919353111276</v>
      </c>
      <c r="L15" s="551"/>
      <c r="M15" s="553"/>
      <c r="N15" s="552">
        <f t="shared" si="3"/>
        <v>18674</v>
      </c>
      <c r="O15" s="553">
        <f t="shared" si="3"/>
        <v>100</v>
      </c>
      <c r="P15" s="554"/>
      <c r="Q15" s="554"/>
    </row>
    <row r="16" spans="1:25" s="550" customFormat="1" ht="18" customHeight="1" x14ac:dyDescent="0.2">
      <c r="A16" s="630"/>
      <c r="B16" s="532" t="s">
        <v>7</v>
      </c>
      <c r="C16" s="547"/>
      <c r="D16" s="551"/>
      <c r="F16" s="552">
        <f>'31dictsaad'!K16</f>
        <v>33416</v>
      </c>
      <c r="G16" s="553">
        <f t="shared" si="0"/>
        <v>28.876848227170992</v>
      </c>
      <c r="H16" s="552">
        <f>'31dictsaad'!N16</f>
        <v>38211</v>
      </c>
      <c r="I16" s="553">
        <f t="shared" si="1"/>
        <v>33.020506571954478</v>
      </c>
      <c r="J16" s="552">
        <f>'31dictsaad'!Q16</f>
        <v>44092</v>
      </c>
      <c r="K16" s="553">
        <f t="shared" si="2"/>
        <v>38.102645200874534</v>
      </c>
      <c r="L16" s="552"/>
      <c r="M16" s="553"/>
      <c r="N16" s="552">
        <f t="shared" si="3"/>
        <v>115719</v>
      </c>
      <c r="O16" s="553">
        <f t="shared" si="3"/>
        <v>100</v>
      </c>
      <c r="P16" s="554"/>
      <c r="Q16" s="554"/>
    </row>
    <row r="17" spans="1:25" s="550" customFormat="1" ht="18" customHeight="1" x14ac:dyDescent="0.2">
      <c r="A17" s="630"/>
      <c r="B17" s="532" t="s">
        <v>43</v>
      </c>
      <c r="C17" s="547"/>
      <c r="D17" s="551"/>
      <c r="F17" s="552">
        <f>'31dictsaad'!K17</f>
        <v>21778</v>
      </c>
      <c r="G17" s="553">
        <f t="shared" si="0"/>
        <v>30.651653764954258</v>
      </c>
      <c r="H17" s="552">
        <f>'31dictsaad'!N17</f>
        <v>23253</v>
      </c>
      <c r="I17" s="553">
        <f t="shared" si="1"/>
        <v>32.727656579873326</v>
      </c>
      <c r="J17" s="552">
        <f>'31dictsaad'!Q17</f>
        <v>26019</v>
      </c>
      <c r="K17" s="553">
        <f t="shared" si="2"/>
        <v>36.620689655172413</v>
      </c>
      <c r="L17" s="552"/>
      <c r="M17" s="553"/>
      <c r="N17" s="552">
        <f t="shared" si="3"/>
        <v>71050</v>
      </c>
      <c r="O17" s="553">
        <f t="shared" si="3"/>
        <v>100</v>
      </c>
      <c r="P17" s="554"/>
      <c r="Q17" s="554"/>
    </row>
    <row r="18" spans="1:25" s="550" customFormat="1" ht="18" customHeight="1" x14ac:dyDescent="0.2">
      <c r="A18" s="630"/>
      <c r="B18" s="532" t="s">
        <v>44</v>
      </c>
      <c r="C18" s="547"/>
      <c r="D18" s="551"/>
      <c r="F18" s="552">
        <f>'31dictsaad'!K18</f>
        <v>50019</v>
      </c>
      <c r="G18" s="553">
        <f t="shared" si="0"/>
        <v>19.423345759552657</v>
      </c>
      <c r="H18" s="552">
        <f>'31dictsaad'!N18</f>
        <v>94776</v>
      </c>
      <c r="I18" s="553">
        <f t="shared" si="1"/>
        <v>36.803355079217148</v>
      </c>
      <c r="J18" s="552">
        <f>'31dictsaad'!Q18</f>
        <v>112725</v>
      </c>
      <c r="K18" s="553">
        <f t="shared" si="2"/>
        <v>43.773299161230199</v>
      </c>
      <c r="L18" s="552"/>
      <c r="M18" s="553"/>
      <c r="N18" s="552">
        <f t="shared" si="3"/>
        <v>257520</v>
      </c>
      <c r="O18" s="553">
        <f t="shared" si="3"/>
        <v>100</v>
      </c>
      <c r="P18" s="554"/>
      <c r="Q18" s="554"/>
    </row>
    <row r="19" spans="1:25" s="550" customFormat="1" ht="18" customHeight="1" x14ac:dyDescent="0.2">
      <c r="A19" s="630"/>
      <c r="B19" s="532" t="s">
        <v>6</v>
      </c>
      <c r="C19" s="547"/>
      <c r="D19" s="551"/>
      <c r="F19" s="552">
        <f>'31dictsaad'!K19</f>
        <v>43158</v>
      </c>
      <c r="G19" s="553">
        <f t="shared" si="0"/>
        <v>29.362978888427754</v>
      </c>
      <c r="H19" s="552">
        <f>'31dictsaad'!N19</f>
        <v>55309</v>
      </c>
      <c r="I19" s="553">
        <f>H19*100/$N19</f>
        <v>37.630033813894315</v>
      </c>
      <c r="J19" s="552">
        <f>'31dictsaad'!Q19</f>
        <v>48514</v>
      </c>
      <c r="K19" s="553">
        <f>J19*100/$N19</f>
        <v>33.006987297677931</v>
      </c>
      <c r="L19" s="552"/>
      <c r="M19" s="553"/>
      <c r="N19" s="552">
        <f t="shared" si="3"/>
        <v>146981</v>
      </c>
      <c r="O19" s="553">
        <f t="shared" si="3"/>
        <v>100</v>
      </c>
      <c r="P19" s="554"/>
      <c r="Q19" s="554"/>
    </row>
    <row r="20" spans="1:25" s="550" customFormat="1" ht="18" customHeight="1" x14ac:dyDescent="0.2">
      <c r="A20" s="630"/>
      <c r="B20" s="532" t="s">
        <v>5</v>
      </c>
      <c r="C20" s="547"/>
      <c r="D20" s="551"/>
      <c r="F20" s="552">
        <f>'31dictsaad'!K20</f>
        <v>12517</v>
      </c>
      <c r="G20" s="553">
        <f t="shared" si="0"/>
        <v>32.094048870541783</v>
      </c>
      <c r="H20" s="552">
        <f>'31dictsaad'!N20</f>
        <v>12869</v>
      </c>
      <c r="I20" s="553">
        <f>H20*100/$N20</f>
        <v>32.996589831029972</v>
      </c>
      <c r="J20" s="552">
        <f>'31dictsaad'!Q20</f>
        <v>13615</v>
      </c>
      <c r="K20" s="553">
        <f>J20*100/$N20</f>
        <v>34.909361298428244</v>
      </c>
      <c r="L20" s="552"/>
      <c r="M20" s="553"/>
      <c r="N20" s="552">
        <f t="shared" si="3"/>
        <v>39001</v>
      </c>
      <c r="O20" s="553">
        <f t="shared" si="3"/>
        <v>100</v>
      </c>
      <c r="P20" s="554"/>
      <c r="Q20" s="554"/>
    </row>
    <row r="21" spans="1:25" s="550" customFormat="1" ht="18" customHeight="1" x14ac:dyDescent="0.2">
      <c r="A21" s="630"/>
      <c r="B21" s="532" t="s">
        <v>38</v>
      </c>
      <c r="C21" s="547"/>
      <c r="D21" s="551"/>
      <c r="F21" s="552">
        <f>'31dictsaad'!K21</f>
        <v>24539</v>
      </c>
      <c r="G21" s="553">
        <f t="shared" si="0"/>
        <v>33.980474970573979</v>
      </c>
      <c r="H21" s="552">
        <f>'31dictsaad'!N21</f>
        <v>24934</v>
      </c>
      <c r="I21" s="553">
        <f>H21*100/$N21</f>
        <v>34.52745274527453</v>
      </c>
      <c r="J21" s="552">
        <f>'31dictsaad'!Q21</f>
        <v>22742</v>
      </c>
      <c r="K21" s="553">
        <f>J21*100/$N21</f>
        <v>31.492072284151494</v>
      </c>
      <c r="L21" s="552"/>
      <c r="M21" s="553"/>
      <c r="N21" s="552">
        <f t="shared" si="3"/>
        <v>72215</v>
      </c>
      <c r="O21" s="553">
        <f t="shared" si="3"/>
        <v>100</v>
      </c>
      <c r="P21" s="554"/>
      <c r="Q21" s="554"/>
    </row>
    <row r="22" spans="1:25" s="550" customFormat="1" ht="21" customHeight="1" x14ac:dyDescent="0.2">
      <c r="A22" s="630"/>
      <c r="B22" s="532" t="s">
        <v>45</v>
      </c>
      <c r="C22" s="547"/>
      <c r="D22" s="551"/>
      <c r="F22" s="552">
        <f>'31dictsaad'!K22</f>
        <v>57721</v>
      </c>
      <c r="G22" s="553">
        <f t="shared" si="0"/>
        <v>33.371105470985796</v>
      </c>
      <c r="H22" s="552">
        <f>'31dictsaad'!N22</f>
        <v>64157</v>
      </c>
      <c r="I22" s="553">
        <f>H22*100/$N22</f>
        <v>37.09204645972931</v>
      </c>
      <c r="J22" s="552">
        <f>'31dictsaad'!Q22</f>
        <v>51089</v>
      </c>
      <c r="K22" s="553">
        <f>J22*100/$N22</f>
        <v>29.536848069284893</v>
      </c>
      <c r="L22" s="552"/>
      <c r="M22" s="553"/>
      <c r="N22" s="552">
        <f t="shared" si="3"/>
        <v>172967</v>
      </c>
      <c r="O22" s="553">
        <f t="shared" si="3"/>
        <v>100</v>
      </c>
      <c r="P22" s="554"/>
      <c r="Q22" s="554"/>
    </row>
    <row r="23" spans="1:25" s="550" customFormat="1" ht="18" customHeight="1" x14ac:dyDescent="0.2">
      <c r="A23" s="630"/>
      <c r="B23" s="532" t="s">
        <v>46</v>
      </c>
      <c r="C23" s="547"/>
      <c r="D23" s="551"/>
      <c r="F23" s="552">
        <f>'31dictsaad'!K23</f>
        <v>14290</v>
      </c>
      <c r="G23" s="553">
        <f t="shared" si="0"/>
        <v>31.897321428571427</v>
      </c>
      <c r="H23" s="552">
        <f>'31dictsaad'!N23</f>
        <v>17555</v>
      </c>
      <c r="I23" s="553">
        <f>H23*100/$N23</f>
        <v>39.185267857142854</v>
      </c>
      <c r="J23" s="552">
        <f>'31dictsaad'!Q23</f>
        <v>12955</v>
      </c>
      <c r="K23" s="553">
        <f>J23*100/$N23</f>
        <v>28.917410714285715</v>
      </c>
      <c r="L23" s="552"/>
      <c r="M23" s="553"/>
      <c r="N23" s="552">
        <f t="shared" si="3"/>
        <v>44800</v>
      </c>
      <c r="O23" s="553">
        <f t="shared" si="3"/>
        <v>100</v>
      </c>
      <c r="P23" s="554"/>
      <c r="Q23" s="554"/>
    </row>
    <row r="24" spans="1:25" s="550" customFormat="1" ht="22.5" customHeight="1" x14ac:dyDescent="0.2">
      <c r="A24" s="630"/>
      <c r="B24" s="532" t="s">
        <v>47</v>
      </c>
      <c r="C24" s="547"/>
      <c r="D24" s="551"/>
      <c r="F24" s="551">
        <f>'31dictsaad'!K24</f>
        <v>3540</v>
      </c>
      <c r="G24" s="555">
        <f t="shared" si="0"/>
        <v>22.023142963792459</v>
      </c>
      <c r="H24" s="551">
        <f>'31dictsaad'!N24</f>
        <v>5959</v>
      </c>
      <c r="I24" s="553">
        <f t="shared" si="1"/>
        <v>37.07229065571731</v>
      </c>
      <c r="J24" s="551">
        <f>'31dictsaad'!Q24</f>
        <v>6575</v>
      </c>
      <c r="K24" s="553">
        <f t="shared" si="2"/>
        <v>40.90456638049023</v>
      </c>
      <c r="L24" s="551"/>
      <c r="M24" s="553"/>
      <c r="N24" s="551">
        <f t="shared" si="3"/>
        <v>16074</v>
      </c>
      <c r="O24" s="553">
        <f t="shared" si="3"/>
        <v>100</v>
      </c>
      <c r="P24" s="554"/>
      <c r="Q24" s="554"/>
    </row>
    <row r="25" spans="1:25" s="550" customFormat="1" ht="18" customHeight="1" x14ac:dyDescent="0.2">
      <c r="A25" s="630"/>
      <c r="B25" s="532" t="s">
        <v>48</v>
      </c>
      <c r="C25" s="547"/>
      <c r="D25" s="551"/>
      <c r="F25" s="551">
        <f>'31dictsaad'!K25</f>
        <v>19259</v>
      </c>
      <c r="G25" s="555">
        <f t="shared" si="0"/>
        <v>24.185001004621256</v>
      </c>
      <c r="H25" s="551">
        <f>'31dictsaad'!N25</f>
        <v>25631</v>
      </c>
      <c r="I25" s="553">
        <f t="shared" si="1"/>
        <v>32.186809322885274</v>
      </c>
      <c r="J25" s="551">
        <f>'31dictsaad'!Q25</f>
        <v>34742</v>
      </c>
      <c r="K25" s="553">
        <f t="shared" si="2"/>
        <v>43.62818967249347</v>
      </c>
      <c r="L25" s="551"/>
      <c r="M25" s="553"/>
      <c r="N25" s="551">
        <f t="shared" si="3"/>
        <v>79632</v>
      </c>
      <c r="O25" s="553">
        <f t="shared" si="3"/>
        <v>100</v>
      </c>
      <c r="P25" s="554"/>
      <c r="Q25" s="554"/>
    </row>
    <row r="26" spans="1:25" s="550" customFormat="1" ht="18" customHeight="1" x14ac:dyDescent="0.2">
      <c r="A26" s="630"/>
      <c r="B26" s="532" t="s">
        <v>49</v>
      </c>
      <c r="C26" s="547"/>
      <c r="D26" s="551"/>
      <c r="F26" s="551">
        <f>'31dictsaad'!K26</f>
        <v>2616</v>
      </c>
      <c r="G26" s="555">
        <f t="shared" si="0"/>
        <v>25.185327813613171</v>
      </c>
      <c r="H26" s="551">
        <f>'31dictsaad'!N26</f>
        <v>4196</v>
      </c>
      <c r="I26" s="553">
        <f t="shared" si="1"/>
        <v>40.396649658226629</v>
      </c>
      <c r="J26" s="551">
        <f>'31dictsaad'!Q26</f>
        <v>3575</v>
      </c>
      <c r="K26" s="553">
        <f t="shared" si="2"/>
        <v>34.418022528160201</v>
      </c>
      <c r="L26" s="551"/>
      <c r="M26" s="553"/>
      <c r="N26" s="551">
        <f t="shared" si="3"/>
        <v>10387</v>
      </c>
      <c r="O26" s="553">
        <f t="shared" si="3"/>
        <v>100</v>
      </c>
      <c r="P26" s="554"/>
      <c r="Q26" s="554"/>
    </row>
    <row r="27" spans="1:25" s="550" customFormat="1" ht="18" customHeight="1" x14ac:dyDescent="0.2">
      <c r="A27" s="630"/>
      <c r="B27" s="532" t="s">
        <v>4</v>
      </c>
      <c r="C27" s="547"/>
      <c r="D27" s="551"/>
      <c r="F27" s="551">
        <f>'31dictsaad'!K27</f>
        <v>1177</v>
      </c>
      <c r="G27" s="555">
        <f t="shared" si="0"/>
        <v>33.532763532763532</v>
      </c>
      <c r="H27" s="551">
        <f>'31dictsaad'!N27</f>
        <v>1303</v>
      </c>
      <c r="I27" s="553">
        <f t="shared" si="1"/>
        <v>37.122507122507123</v>
      </c>
      <c r="J27" s="551">
        <f>'31dictsaad'!Q27</f>
        <v>1030</v>
      </c>
      <c r="K27" s="553">
        <f t="shared" si="2"/>
        <v>29.344729344729345</v>
      </c>
      <c r="L27" s="551"/>
      <c r="M27" s="553"/>
      <c r="N27" s="552">
        <f t="shared" si="3"/>
        <v>3510</v>
      </c>
      <c r="O27" s="553">
        <f t="shared" si="3"/>
        <v>100</v>
      </c>
      <c r="P27" s="554"/>
      <c r="Q27" s="554"/>
    </row>
    <row r="28" spans="1:25" s="550" customFormat="1" ht="8.25" customHeight="1" x14ac:dyDescent="0.2">
      <c r="A28" s="630"/>
      <c r="B28" s="556"/>
      <c r="C28" s="547"/>
      <c r="D28" s="557"/>
      <c r="F28" s="551"/>
      <c r="G28" s="558"/>
      <c r="H28" s="551"/>
      <c r="I28" s="558"/>
      <c r="J28" s="551"/>
      <c r="K28" s="558"/>
      <c r="L28" s="551"/>
      <c r="M28" s="558"/>
      <c r="N28" s="552"/>
      <c r="O28" s="554"/>
      <c r="P28" s="554"/>
      <c r="Q28" s="558"/>
    </row>
    <row r="29" spans="1:25" s="550" customFormat="1" x14ac:dyDescent="0.2">
      <c r="B29" s="772" t="s">
        <v>3</v>
      </c>
      <c r="C29" s="547"/>
      <c r="D29" s="559"/>
      <c r="F29" s="533">
        <f>SUM(F10:F27)</f>
        <v>415266</v>
      </c>
      <c r="G29" s="560">
        <f t="shared" si="0"/>
        <v>27.681724100003667</v>
      </c>
      <c r="H29" s="533">
        <f>SUM(H10:H27)</f>
        <v>564365</v>
      </c>
      <c r="I29" s="560">
        <f t="shared" si="0"/>
        <v>37.620696665988952</v>
      </c>
      <c r="J29" s="533">
        <f>SUM(J10:J27)</f>
        <v>520514</v>
      </c>
      <c r="K29" s="560">
        <f t="shared" si="0"/>
        <v>34.697579234007378</v>
      </c>
      <c r="L29" s="533"/>
      <c r="M29" s="560"/>
      <c r="N29" s="533">
        <f>SUM(N10:N27)</f>
        <v>1500145</v>
      </c>
      <c r="O29" s="560">
        <f t="shared" si="0"/>
        <v>100</v>
      </c>
      <c r="P29" s="560"/>
      <c r="Q29" s="560"/>
    </row>
    <row r="30" spans="1:25" s="550" customFormat="1" ht="20.25" customHeight="1" x14ac:dyDescent="0.2">
      <c r="B30" s="532" t="s">
        <v>3</v>
      </c>
      <c r="C30" s="561"/>
      <c r="D30" s="533">
        <f>SUM(D10:D29)</f>
        <v>0</v>
      </c>
      <c r="E30" s="562"/>
      <c r="F30" s="533">
        <f>SUM(F10:F27)</f>
        <v>415266</v>
      </c>
      <c r="G30" s="563">
        <f>F30*100/$N30</f>
        <v>27.681724100003667</v>
      </c>
      <c r="H30" s="533">
        <f>SUM(H10:H27)</f>
        <v>564365</v>
      </c>
      <c r="I30" s="563">
        <f>H30*100/$N30</f>
        <v>37.620696665988952</v>
      </c>
      <c r="J30" s="533">
        <f>SUM(J10:J27)</f>
        <v>520514</v>
      </c>
      <c r="K30" s="563">
        <f>J30*100/$N30</f>
        <v>34.697579234007378</v>
      </c>
      <c r="L30" s="533">
        <f>SUM(L10:L28)</f>
        <v>0</v>
      </c>
      <c r="M30" s="563">
        <f>L30*100/$N30</f>
        <v>0</v>
      </c>
      <c r="N30" s="533">
        <f>F30+H30+J30+L30</f>
        <v>1500145</v>
      </c>
      <c r="O30" s="563">
        <f>G30+I30+K30+M30</f>
        <v>100</v>
      </c>
      <c r="P30" s="564"/>
      <c r="Q30" s="564" t="e">
        <f>(N30/D30)</f>
        <v>#DIV/0!</v>
      </c>
    </row>
    <row r="31" spans="1:25" s="550" customFormat="1" ht="5.25" customHeight="1" x14ac:dyDescent="0.2">
      <c r="B31" s="532"/>
      <c r="C31" s="561"/>
      <c r="D31" s="533"/>
      <c r="E31" s="562"/>
      <c r="F31" s="533"/>
      <c r="G31" s="564"/>
      <c r="H31" s="533"/>
      <c r="I31" s="564"/>
      <c r="J31" s="533"/>
      <c r="K31" s="564"/>
      <c r="L31" s="533"/>
      <c r="M31" s="564"/>
      <c r="N31" s="533"/>
      <c r="O31" s="564"/>
      <c r="P31" s="533"/>
      <c r="Q31" s="564"/>
      <c r="R31" s="533"/>
      <c r="S31" s="564"/>
      <c r="T31" s="533"/>
      <c r="U31" s="564"/>
      <c r="V31" s="533"/>
      <c r="W31" s="564"/>
      <c r="X31" s="564"/>
      <c r="Y31" s="564"/>
    </row>
    <row r="32" spans="1:25" s="537" customFormat="1" ht="18.75" customHeight="1" x14ac:dyDescent="0.2">
      <c r="B32" s="541" t="s">
        <v>42</v>
      </c>
      <c r="C32" s="565"/>
      <c r="D32" s="565"/>
      <c r="E32" s="565"/>
      <c r="F32" s="565"/>
      <c r="G32" s="565"/>
      <c r="H32" s="565"/>
      <c r="I32" s="565"/>
      <c r="J32" s="565"/>
      <c r="K32" s="565"/>
      <c r="L32" s="565"/>
      <c r="N32" s="565"/>
      <c r="O32" s="565"/>
      <c r="P32" s="565"/>
      <c r="Q32" s="565"/>
      <c r="R32" s="565"/>
      <c r="S32" s="565"/>
      <c r="T32" s="565"/>
      <c r="U32" s="565"/>
      <c r="V32" s="565"/>
      <c r="W32" s="565"/>
    </row>
    <row r="33" spans="2:25" x14ac:dyDescent="0.2">
      <c r="B33" s="181" t="s">
        <v>50</v>
      </c>
      <c r="F33" s="178"/>
      <c r="G33" s="178"/>
      <c r="H33" s="178"/>
      <c r="I33" s="178"/>
      <c r="J33" s="178"/>
      <c r="K33" s="178"/>
      <c r="L33" s="178"/>
      <c r="M33" s="178"/>
      <c r="N33" s="178"/>
      <c r="O33" s="178"/>
      <c r="P33" s="178"/>
      <c r="Q33" s="178"/>
      <c r="R33" s="178"/>
      <c r="S33" s="178"/>
      <c r="T33" s="178"/>
      <c r="U33" s="178"/>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1" orientation="landscape"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8">
    <tabColor theme="0"/>
    <pageSetUpPr fitToPage="1"/>
  </sheetPr>
  <dimension ref="A1:IZ53"/>
  <sheetViews>
    <sheetView zoomScaleNormal="100" workbookViewId="0"/>
  </sheetViews>
  <sheetFormatPr baseColWidth="10" defaultColWidth="11.42578125" defaultRowHeight="15" x14ac:dyDescent="0.2"/>
  <cols>
    <col min="1" max="1" width="0.85546875" style="262" customWidth="1"/>
    <col min="2" max="2" width="28.7109375" style="262" customWidth="1"/>
    <col min="3" max="3" width="0.7109375" style="262" customWidth="1"/>
    <col min="4" max="4" width="11.85546875" style="262" customWidth="1"/>
    <col min="5" max="5" width="7.7109375" style="262" customWidth="1"/>
    <col min="6" max="6" width="0.42578125" style="262" customWidth="1"/>
    <col min="7" max="7" width="16.5703125" style="262" customWidth="1"/>
    <col min="8" max="8" width="7.28515625" style="262" customWidth="1"/>
    <col min="9" max="9" width="0.7109375" style="262" customWidth="1"/>
    <col min="10" max="10" width="10.42578125" style="262" customWidth="1"/>
    <col min="11" max="11" width="9.5703125" style="262" customWidth="1"/>
    <col min="12" max="12" width="9.42578125" style="262" customWidth="1"/>
    <col min="13" max="19" width="11.42578125" style="262"/>
    <col min="20" max="20" width="2.28515625" style="262" customWidth="1"/>
    <col min="21" max="16384" width="11.42578125" style="262"/>
  </cols>
  <sheetData>
    <row r="1" spans="1:260" s="2" customFormat="1" ht="9" customHeight="1" x14ac:dyDescent="0.2">
      <c r="A1" s="202"/>
      <c r="B1" s="203"/>
      <c r="C1" s="204"/>
      <c r="D1" s="202"/>
      <c r="E1" s="202"/>
      <c r="F1" s="204"/>
      <c r="G1" s="202"/>
      <c r="H1" s="202"/>
      <c r="I1" s="204"/>
      <c r="J1" s="202"/>
      <c r="K1" s="202"/>
      <c r="L1" s="265"/>
      <c r="M1" s="265"/>
      <c r="N1" s="265"/>
      <c r="O1" s="265"/>
      <c r="P1" s="202"/>
      <c r="Q1" s="202"/>
      <c r="R1" s="202"/>
      <c r="S1" s="265"/>
      <c r="T1" s="265"/>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2"/>
      <c r="CQ1" s="202"/>
      <c r="CR1" s="202"/>
      <c r="CS1" s="202"/>
      <c r="CT1" s="202"/>
      <c r="CU1" s="202"/>
      <c r="CV1" s="202"/>
      <c r="CW1" s="202"/>
      <c r="CX1" s="202"/>
      <c r="CY1" s="202"/>
      <c r="CZ1" s="202"/>
      <c r="DA1" s="202"/>
      <c r="DB1" s="202"/>
      <c r="DC1" s="202"/>
      <c r="DD1" s="202"/>
      <c r="DE1" s="202"/>
      <c r="DF1" s="202"/>
      <c r="DG1" s="202"/>
      <c r="DH1" s="202"/>
      <c r="DI1" s="202"/>
      <c r="DJ1" s="202"/>
      <c r="DK1" s="202"/>
      <c r="DL1" s="202"/>
      <c r="DM1" s="202"/>
      <c r="DN1" s="202"/>
      <c r="DO1" s="202"/>
      <c r="DP1" s="202"/>
      <c r="DQ1" s="202"/>
      <c r="DR1" s="202"/>
      <c r="DS1" s="202"/>
      <c r="DT1" s="202"/>
      <c r="DU1" s="202"/>
      <c r="DV1" s="202"/>
      <c r="DW1" s="202"/>
      <c r="DX1" s="202"/>
      <c r="DY1" s="202"/>
      <c r="DZ1" s="202"/>
      <c r="EA1" s="202"/>
      <c r="EB1" s="202"/>
      <c r="EC1" s="202"/>
      <c r="ED1" s="202"/>
      <c r="EE1" s="202"/>
      <c r="EF1" s="202"/>
      <c r="EG1" s="202"/>
      <c r="EH1" s="202"/>
      <c r="EI1" s="202"/>
      <c r="EJ1" s="202"/>
      <c r="EK1" s="202"/>
      <c r="EL1" s="202"/>
      <c r="EM1" s="202"/>
      <c r="EN1" s="202"/>
      <c r="EO1" s="202"/>
      <c r="EP1" s="202"/>
      <c r="EQ1" s="202"/>
      <c r="ER1" s="202"/>
      <c r="ES1" s="202"/>
      <c r="ET1" s="202"/>
      <c r="EU1" s="202"/>
      <c r="EV1" s="202"/>
      <c r="EW1" s="202"/>
      <c r="EX1" s="202"/>
      <c r="EY1" s="202"/>
      <c r="EZ1" s="202"/>
      <c r="FA1" s="202"/>
      <c r="FB1" s="202"/>
      <c r="FC1" s="202"/>
      <c r="FD1" s="202"/>
      <c r="FE1" s="202"/>
      <c r="FF1" s="202"/>
      <c r="FG1" s="202"/>
      <c r="FH1" s="202"/>
      <c r="FI1" s="202"/>
      <c r="FJ1" s="202"/>
      <c r="FK1" s="202"/>
      <c r="FL1" s="202"/>
      <c r="FM1" s="202"/>
      <c r="FN1" s="202"/>
      <c r="FO1" s="202"/>
      <c r="FP1" s="202"/>
      <c r="FQ1" s="202"/>
      <c r="FR1" s="202"/>
      <c r="FS1" s="202"/>
      <c r="FT1" s="202"/>
      <c r="FU1" s="202"/>
      <c r="FV1" s="202"/>
      <c r="FW1" s="202"/>
      <c r="FX1" s="202"/>
      <c r="FY1" s="202"/>
      <c r="FZ1" s="202"/>
      <c r="GA1" s="202"/>
      <c r="GB1" s="202"/>
      <c r="GC1" s="202"/>
      <c r="GD1" s="202"/>
      <c r="GE1" s="202"/>
      <c r="GF1" s="202"/>
      <c r="GG1" s="202"/>
      <c r="GH1" s="202"/>
      <c r="GI1" s="202"/>
      <c r="GJ1" s="202"/>
      <c r="GK1" s="202"/>
      <c r="GL1" s="202"/>
      <c r="GM1" s="202"/>
      <c r="GN1" s="202"/>
      <c r="GO1" s="202"/>
      <c r="GP1" s="202"/>
      <c r="GQ1" s="202"/>
      <c r="GR1" s="202"/>
      <c r="GS1" s="202"/>
      <c r="GT1" s="202"/>
      <c r="GU1" s="202"/>
      <c r="GV1" s="202"/>
      <c r="GW1" s="202"/>
      <c r="GX1" s="202"/>
      <c r="GY1" s="202"/>
      <c r="GZ1" s="202"/>
      <c r="HA1" s="202"/>
      <c r="HB1" s="202"/>
      <c r="HC1" s="202"/>
      <c r="HD1" s="202"/>
      <c r="HE1" s="202"/>
      <c r="HF1" s="202"/>
      <c r="HG1" s="202"/>
      <c r="HH1" s="202"/>
      <c r="HI1" s="202"/>
      <c r="HJ1" s="202"/>
      <c r="HK1" s="202"/>
      <c r="HL1" s="202"/>
      <c r="HM1" s="202"/>
      <c r="HN1" s="202"/>
      <c r="HO1" s="202"/>
      <c r="HP1" s="202"/>
      <c r="HQ1" s="202"/>
      <c r="HR1" s="202"/>
      <c r="HS1" s="202"/>
      <c r="HT1" s="202"/>
      <c r="HU1" s="202"/>
      <c r="HV1" s="202"/>
      <c r="HW1" s="202"/>
      <c r="HX1" s="202"/>
      <c r="HY1" s="202"/>
      <c r="HZ1" s="202"/>
      <c r="IA1" s="202"/>
      <c r="IB1" s="202"/>
      <c r="IC1" s="202"/>
      <c r="ID1" s="202"/>
      <c r="IE1" s="202"/>
      <c r="IF1" s="202"/>
      <c r="IG1" s="202"/>
      <c r="IH1" s="202"/>
      <c r="II1" s="202"/>
      <c r="IJ1" s="202"/>
      <c r="IK1" s="202"/>
      <c r="IL1" s="202"/>
      <c r="IM1" s="202"/>
      <c r="IN1" s="202"/>
      <c r="IO1" s="202"/>
      <c r="IP1" s="202"/>
      <c r="IQ1" s="202"/>
      <c r="IR1" s="202"/>
      <c r="IS1" s="202"/>
      <c r="IT1" s="202"/>
      <c r="IU1" s="202"/>
      <c r="IV1" s="202"/>
      <c r="IW1" s="202"/>
      <c r="IX1" s="202"/>
      <c r="IY1" s="202"/>
      <c r="IZ1" s="202"/>
    </row>
    <row r="2" spans="1:260" s="44" customFormat="1" ht="49.5" customHeight="1" x14ac:dyDescent="0.2">
      <c r="A2" s="206"/>
      <c r="B2" s="266"/>
      <c r="C2" s="266"/>
      <c r="D2" s="266"/>
      <c r="E2" s="266"/>
      <c r="F2" s="266"/>
      <c r="G2" s="266"/>
      <c r="H2" s="266"/>
      <c r="I2" s="266"/>
      <c r="J2" s="206"/>
      <c r="K2" s="206"/>
      <c r="L2" s="265"/>
      <c r="M2" s="265"/>
      <c r="N2" s="265"/>
      <c r="O2" s="265"/>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c r="BT2" s="206"/>
      <c r="BU2" s="206"/>
      <c r="BV2" s="206"/>
      <c r="BW2" s="206"/>
      <c r="BX2" s="206"/>
      <c r="BY2" s="206"/>
      <c r="BZ2" s="206"/>
      <c r="CA2" s="206"/>
      <c r="CB2" s="206"/>
      <c r="CC2" s="206"/>
      <c r="CD2" s="206"/>
      <c r="CE2" s="206"/>
      <c r="CF2" s="206"/>
      <c r="CG2" s="206"/>
      <c r="CH2" s="206"/>
      <c r="CI2" s="206"/>
      <c r="CJ2" s="206"/>
      <c r="CK2" s="206"/>
      <c r="CL2" s="206"/>
      <c r="CM2" s="206"/>
      <c r="CN2" s="206"/>
      <c r="CO2" s="206"/>
      <c r="CP2" s="206"/>
      <c r="CQ2" s="206"/>
      <c r="CR2" s="206"/>
      <c r="CS2" s="206"/>
      <c r="CT2" s="206"/>
      <c r="CU2" s="206"/>
      <c r="CV2" s="206"/>
      <c r="CW2" s="206"/>
      <c r="CX2" s="206"/>
      <c r="CY2" s="206"/>
      <c r="CZ2" s="206"/>
      <c r="DA2" s="206"/>
      <c r="DB2" s="206"/>
      <c r="DC2" s="206"/>
      <c r="DD2" s="206"/>
      <c r="DE2" s="206"/>
      <c r="DF2" s="206"/>
      <c r="DG2" s="206"/>
      <c r="DH2" s="206"/>
      <c r="DI2" s="206"/>
      <c r="DJ2" s="206"/>
      <c r="DK2" s="206"/>
      <c r="DL2" s="206"/>
      <c r="DM2" s="206"/>
      <c r="DN2" s="206"/>
      <c r="DO2" s="206"/>
      <c r="DP2" s="206"/>
      <c r="DQ2" s="206"/>
      <c r="DR2" s="206"/>
      <c r="DS2" s="206"/>
      <c r="DT2" s="206"/>
      <c r="DU2" s="206"/>
      <c r="DV2" s="206"/>
      <c r="DW2" s="206"/>
      <c r="DX2" s="206"/>
      <c r="DY2" s="206"/>
      <c r="DZ2" s="206"/>
      <c r="EA2" s="206"/>
      <c r="EB2" s="206"/>
      <c r="EC2" s="206"/>
      <c r="ED2" s="206"/>
      <c r="EE2" s="206"/>
      <c r="EF2" s="206"/>
      <c r="EG2" s="206"/>
      <c r="EH2" s="206"/>
      <c r="EI2" s="206"/>
      <c r="EJ2" s="206"/>
      <c r="EK2" s="206"/>
      <c r="EL2" s="206"/>
      <c r="EM2" s="206"/>
      <c r="EN2" s="206"/>
      <c r="EO2" s="206"/>
      <c r="EP2" s="206"/>
      <c r="EQ2" s="206"/>
      <c r="ER2" s="206"/>
      <c r="ES2" s="206"/>
      <c r="ET2" s="206"/>
      <c r="EU2" s="206"/>
      <c r="EV2" s="206"/>
      <c r="EW2" s="206"/>
      <c r="EX2" s="206"/>
      <c r="EY2" s="206"/>
      <c r="EZ2" s="206"/>
      <c r="FA2" s="206"/>
      <c r="FB2" s="206"/>
      <c r="FC2" s="206"/>
      <c r="FD2" s="206"/>
      <c r="FE2" s="206"/>
      <c r="FF2" s="206"/>
      <c r="FG2" s="206"/>
      <c r="FH2" s="206"/>
      <c r="FI2" s="206"/>
      <c r="FJ2" s="206"/>
      <c r="FK2" s="206"/>
      <c r="FL2" s="206"/>
      <c r="FM2" s="206"/>
      <c r="FN2" s="206"/>
      <c r="FO2" s="206"/>
      <c r="FP2" s="206"/>
      <c r="FQ2" s="206"/>
      <c r="FR2" s="206"/>
      <c r="FS2" s="206"/>
      <c r="FT2" s="206"/>
      <c r="FU2" s="206"/>
      <c r="FV2" s="206"/>
      <c r="FW2" s="206"/>
      <c r="FX2" s="206"/>
      <c r="FY2" s="206"/>
      <c r="FZ2" s="206"/>
      <c r="GA2" s="206"/>
      <c r="GB2" s="206"/>
      <c r="GC2" s="206"/>
      <c r="GD2" s="206"/>
      <c r="GE2" s="206"/>
      <c r="GF2" s="206"/>
      <c r="GG2" s="206"/>
      <c r="GH2" s="206"/>
      <c r="GI2" s="206"/>
      <c r="GJ2" s="206"/>
      <c r="GK2" s="206"/>
      <c r="GL2" s="206"/>
      <c r="GM2" s="206"/>
      <c r="GN2" s="206"/>
      <c r="GO2" s="206"/>
      <c r="GP2" s="206"/>
      <c r="GQ2" s="206"/>
      <c r="GR2" s="206"/>
      <c r="GS2" s="206"/>
      <c r="GT2" s="206"/>
      <c r="GU2" s="206"/>
      <c r="GV2" s="206"/>
      <c r="GW2" s="206"/>
      <c r="GX2" s="206"/>
      <c r="GY2" s="206"/>
      <c r="GZ2" s="206"/>
      <c r="HA2" s="206"/>
      <c r="HB2" s="206"/>
      <c r="HC2" s="206"/>
      <c r="HD2" s="206"/>
      <c r="HE2" s="206"/>
      <c r="HF2" s="206"/>
      <c r="HG2" s="206"/>
      <c r="HH2" s="206"/>
      <c r="HI2" s="206"/>
      <c r="HJ2" s="206"/>
      <c r="HK2" s="206"/>
      <c r="HL2" s="206"/>
      <c r="HM2" s="206"/>
      <c r="HN2" s="206"/>
      <c r="HO2" s="206"/>
      <c r="HP2" s="206"/>
      <c r="HQ2" s="206"/>
      <c r="HR2" s="206"/>
      <c r="HS2" s="206"/>
      <c r="HT2" s="206"/>
      <c r="HU2" s="206"/>
      <c r="HV2" s="206"/>
      <c r="HW2" s="206"/>
      <c r="HX2" s="206"/>
      <c r="HY2" s="206"/>
      <c r="HZ2" s="206"/>
      <c r="IA2" s="206"/>
      <c r="IB2" s="206"/>
      <c r="IC2" s="206"/>
      <c r="ID2" s="206"/>
      <c r="IE2" s="206"/>
      <c r="IF2" s="206"/>
      <c r="IG2" s="206"/>
      <c r="IH2" s="206"/>
      <c r="II2" s="206"/>
      <c r="IJ2" s="206"/>
      <c r="IK2" s="206"/>
      <c r="IL2" s="206"/>
      <c r="IM2" s="206"/>
      <c r="IN2" s="206"/>
      <c r="IO2" s="206"/>
      <c r="IP2" s="206"/>
      <c r="IQ2" s="206"/>
      <c r="IR2" s="206"/>
      <c r="IS2" s="206"/>
      <c r="IT2" s="206"/>
      <c r="IU2" s="206"/>
      <c r="IV2" s="206"/>
      <c r="IW2" s="206"/>
      <c r="IX2" s="206"/>
      <c r="IY2" s="206"/>
      <c r="IZ2" s="206"/>
    </row>
    <row r="3" spans="1:260" s="7" customFormat="1" ht="6.95" customHeight="1" x14ac:dyDescent="0.2">
      <c r="A3" s="209"/>
      <c r="B3" s="1060"/>
      <c r="C3" s="1060"/>
      <c r="D3" s="1060"/>
      <c r="E3" s="1060"/>
      <c r="F3" s="1060"/>
      <c r="G3" s="1060"/>
      <c r="H3" s="1060"/>
      <c r="I3" s="1060"/>
      <c r="J3" s="209"/>
      <c r="K3" s="209"/>
      <c r="L3" s="265"/>
      <c r="M3" s="265"/>
      <c r="N3" s="265"/>
      <c r="O3" s="265"/>
      <c r="P3" s="209"/>
      <c r="Q3" s="209"/>
      <c r="R3" s="209"/>
      <c r="S3" s="206"/>
      <c r="T3" s="206"/>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09"/>
      <c r="BW3" s="209"/>
      <c r="BX3" s="209"/>
      <c r="BY3" s="209"/>
      <c r="BZ3" s="209"/>
      <c r="CA3" s="209"/>
      <c r="CB3" s="209"/>
      <c r="CC3" s="209"/>
      <c r="CD3" s="209"/>
      <c r="CE3" s="209"/>
      <c r="CF3" s="209"/>
      <c r="CG3" s="209"/>
      <c r="CH3" s="209"/>
      <c r="CI3" s="209"/>
      <c r="CJ3" s="209"/>
      <c r="CK3" s="209"/>
      <c r="CL3" s="209"/>
      <c r="CM3" s="209"/>
      <c r="CN3" s="209"/>
      <c r="CO3" s="209"/>
      <c r="CP3" s="209"/>
      <c r="CQ3" s="209"/>
      <c r="CR3" s="209"/>
      <c r="CS3" s="209"/>
      <c r="CT3" s="209"/>
      <c r="CU3" s="209"/>
      <c r="CV3" s="209"/>
      <c r="CW3" s="209"/>
      <c r="CX3" s="209"/>
      <c r="CY3" s="209"/>
      <c r="CZ3" s="209"/>
      <c r="DA3" s="209"/>
      <c r="DB3" s="209"/>
      <c r="DC3" s="209"/>
      <c r="DD3" s="209"/>
      <c r="DE3" s="209"/>
      <c r="DF3" s="209"/>
      <c r="DG3" s="209"/>
      <c r="DH3" s="209"/>
      <c r="DI3" s="209"/>
      <c r="DJ3" s="209"/>
      <c r="DK3" s="209"/>
      <c r="DL3" s="209"/>
      <c r="DM3" s="209"/>
      <c r="DN3" s="209"/>
      <c r="DO3" s="209"/>
      <c r="DP3" s="209"/>
      <c r="DQ3" s="209"/>
      <c r="DR3" s="209"/>
      <c r="DS3" s="209"/>
      <c r="DT3" s="209"/>
      <c r="DU3" s="209"/>
      <c r="DV3" s="209"/>
      <c r="DW3" s="209"/>
      <c r="DX3" s="209"/>
      <c r="DY3" s="209"/>
      <c r="DZ3" s="209"/>
      <c r="EA3" s="209"/>
      <c r="EB3" s="209"/>
      <c r="EC3" s="209"/>
      <c r="ED3" s="209"/>
      <c r="EE3" s="209"/>
      <c r="EF3" s="209"/>
      <c r="EG3" s="209"/>
      <c r="EH3" s="209"/>
      <c r="EI3" s="209"/>
      <c r="EJ3" s="209"/>
      <c r="EK3" s="209"/>
      <c r="EL3" s="209"/>
      <c r="EM3" s="209"/>
      <c r="EN3" s="209"/>
      <c r="EO3" s="209"/>
      <c r="EP3" s="209"/>
      <c r="EQ3" s="209"/>
      <c r="ER3" s="209"/>
      <c r="ES3" s="209"/>
      <c r="ET3" s="209"/>
      <c r="EU3" s="209"/>
      <c r="EV3" s="209"/>
      <c r="EW3" s="209"/>
      <c r="EX3" s="209"/>
      <c r="EY3" s="209"/>
      <c r="EZ3" s="209"/>
      <c r="FA3" s="209"/>
      <c r="FB3" s="209"/>
      <c r="FC3" s="209"/>
      <c r="FD3" s="209"/>
      <c r="FE3" s="209"/>
      <c r="FF3" s="209"/>
      <c r="FG3" s="209"/>
      <c r="FH3" s="209"/>
      <c r="FI3" s="209"/>
      <c r="FJ3" s="209"/>
      <c r="FK3" s="209"/>
      <c r="FL3" s="209"/>
      <c r="FM3" s="209"/>
      <c r="FN3" s="209"/>
      <c r="FO3" s="209"/>
      <c r="FP3" s="209"/>
      <c r="FQ3" s="209"/>
      <c r="FR3" s="209"/>
      <c r="FS3" s="209"/>
      <c r="FT3" s="209"/>
      <c r="FU3" s="209"/>
      <c r="FV3" s="209"/>
      <c r="FW3" s="209"/>
      <c r="FX3" s="209"/>
      <c r="FY3" s="209"/>
      <c r="FZ3" s="209"/>
      <c r="GA3" s="209"/>
      <c r="GB3" s="209"/>
      <c r="GC3" s="209"/>
      <c r="GD3" s="209"/>
      <c r="GE3" s="209"/>
      <c r="GF3" s="209"/>
      <c r="GG3" s="209"/>
      <c r="GH3" s="209"/>
      <c r="GI3" s="209"/>
      <c r="GJ3" s="209"/>
      <c r="GK3" s="209"/>
      <c r="GL3" s="209"/>
      <c r="GM3" s="209"/>
      <c r="GN3" s="209"/>
      <c r="GO3" s="209"/>
      <c r="GP3" s="209"/>
      <c r="GQ3" s="209"/>
      <c r="GR3" s="209"/>
      <c r="GS3" s="209"/>
      <c r="GT3" s="209"/>
      <c r="GU3" s="209"/>
      <c r="GV3" s="209"/>
      <c r="GW3" s="209"/>
      <c r="GX3" s="209"/>
      <c r="GY3" s="209"/>
      <c r="GZ3" s="209"/>
      <c r="HA3" s="209"/>
      <c r="HB3" s="209"/>
      <c r="HC3" s="209"/>
      <c r="HD3" s="209"/>
      <c r="HE3" s="209"/>
      <c r="HF3" s="209"/>
      <c r="HG3" s="209"/>
      <c r="HH3" s="209"/>
      <c r="HI3" s="209"/>
      <c r="HJ3" s="209"/>
      <c r="HK3" s="209"/>
      <c r="HL3" s="209"/>
      <c r="HM3" s="209"/>
      <c r="HN3" s="209"/>
      <c r="HO3" s="209"/>
      <c r="HP3" s="209"/>
      <c r="HQ3" s="209"/>
      <c r="HR3" s="209"/>
      <c r="HS3" s="209"/>
      <c r="HT3" s="209"/>
      <c r="HU3" s="209"/>
      <c r="HV3" s="209"/>
      <c r="HW3" s="209"/>
      <c r="HX3" s="209"/>
      <c r="HY3" s="209"/>
      <c r="HZ3" s="209"/>
      <c r="IA3" s="209"/>
      <c r="IB3" s="209"/>
      <c r="IC3" s="209"/>
      <c r="ID3" s="209"/>
      <c r="IE3" s="209"/>
      <c r="IF3" s="209"/>
      <c r="IG3" s="209"/>
      <c r="IH3" s="209"/>
      <c r="II3" s="209"/>
      <c r="IJ3" s="209"/>
      <c r="IK3" s="209"/>
      <c r="IL3" s="209"/>
      <c r="IM3" s="209"/>
      <c r="IN3" s="209"/>
      <c r="IO3" s="209"/>
      <c r="IP3" s="209"/>
      <c r="IQ3" s="209"/>
      <c r="IR3" s="209"/>
      <c r="IS3" s="209"/>
      <c r="IT3" s="209"/>
      <c r="IU3" s="209"/>
      <c r="IV3" s="209"/>
      <c r="IW3" s="209"/>
      <c r="IX3" s="209"/>
      <c r="IY3" s="209"/>
      <c r="IZ3" s="209"/>
    </row>
    <row r="4" spans="1:260" s="7" customFormat="1" ht="20.25" customHeight="1" x14ac:dyDescent="0.2">
      <c r="A4" s="1136" t="s">
        <v>414</v>
      </c>
      <c r="B4" s="1136"/>
      <c r="C4" s="1136"/>
      <c r="D4" s="1136"/>
      <c r="E4" s="1136"/>
      <c r="F4" s="1136"/>
      <c r="G4" s="1136"/>
      <c r="H4" s="1136"/>
      <c r="I4" s="1136"/>
      <c r="J4" s="1136"/>
      <c r="K4" s="1136"/>
      <c r="L4" s="1136"/>
      <c r="M4" s="1136"/>
      <c r="N4" s="1136"/>
      <c r="O4" s="1136"/>
      <c r="P4" s="1136"/>
      <c r="Q4" s="1136"/>
      <c r="R4" s="1136"/>
      <c r="S4" s="267"/>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09"/>
      <c r="BS4" s="209"/>
      <c r="BT4" s="209"/>
      <c r="BU4" s="209"/>
      <c r="BV4" s="209"/>
      <c r="BW4" s="209"/>
      <c r="BX4" s="209"/>
      <c r="BY4" s="209"/>
      <c r="BZ4" s="209"/>
      <c r="CA4" s="209"/>
      <c r="CB4" s="209"/>
      <c r="CC4" s="209"/>
      <c r="CD4" s="209"/>
      <c r="CE4" s="209"/>
      <c r="CF4" s="209"/>
      <c r="CG4" s="209"/>
      <c r="CH4" s="209"/>
      <c r="CI4" s="209"/>
      <c r="CJ4" s="209"/>
      <c r="CK4" s="209"/>
      <c r="CL4" s="209"/>
      <c r="CM4" s="209"/>
      <c r="CN4" s="209"/>
      <c r="CO4" s="209"/>
      <c r="CP4" s="209"/>
      <c r="CQ4" s="209"/>
      <c r="CR4" s="209"/>
      <c r="CS4" s="209"/>
      <c r="CT4" s="209"/>
      <c r="CU4" s="209"/>
      <c r="CV4" s="209"/>
      <c r="CW4" s="209"/>
      <c r="CX4" s="209"/>
      <c r="CY4" s="209"/>
      <c r="CZ4" s="209"/>
      <c r="DA4" s="209"/>
      <c r="DB4" s="209"/>
      <c r="DC4" s="209"/>
      <c r="DD4" s="209"/>
      <c r="DE4" s="209"/>
      <c r="DF4" s="209"/>
      <c r="DG4" s="209"/>
      <c r="DH4" s="209"/>
      <c r="DI4" s="209"/>
      <c r="DJ4" s="209"/>
      <c r="DK4" s="209"/>
      <c r="DL4" s="209"/>
      <c r="DM4" s="209"/>
      <c r="DN4" s="209"/>
      <c r="DO4" s="209"/>
      <c r="DP4" s="209"/>
      <c r="DQ4" s="209"/>
      <c r="DR4" s="209"/>
      <c r="DS4" s="209"/>
      <c r="DT4" s="209"/>
      <c r="DU4" s="209"/>
      <c r="DV4" s="209"/>
      <c r="DW4" s="209"/>
      <c r="DX4" s="209"/>
      <c r="DY4" s="209"/>
      <c r="DZ4" s="209"/>
      <c r="EA4" s="209"/>
      <c r="EB4" s="209"/>
      <c r="EC4" s="209"/>
      <c r="ED4" s="209"/>
      <c r="EE4" s="209"/>
      <c r="EF4" s="209"/>
      <c r="EG4" s="209"/>
      <c r="EH4" s="209"/>
      <c r="EI4" s="209"/>
      <c r="EJ4" s="209"/>
      <c r="EK4" s="209"/>
      <c r="EL4" s="209"/>
      <c r="EM4" s="209"/>
      <c r="EN4" s="209"/>
      <c r="EO4" s="209"/>
      <c r="EP4" s="209"/>
      <c r="EQ4" s="209"/>
      <c r="ER4" s="209"/>
      <c r="ES4" s="209"/>
      <c r="ET4" s="209"/>
      <c r="EU4" s="209"/>
      <c r="EV4" s="209"/>
      <c r="EW4" s="209"/>
      <c r="EX4" s="209"/>
      <c r="EY4" s="209"/>
      <c r="EZ4" s="209"/>
      <c r="FA4" s="209"/>
      <c r="FB4" s="209"/>
      <c r="FC4" s="209"/>
      <c r="FD4" s="209"/>
      <c r="FE4" s="209"/>
      <c r="FF4" s="209"/>
      <c r="FG4" s="209"/>
      <c r="FH4" s="209"/>
      <c r="FI4" s="209"/>
      <c r="FJ4" s="209"/>
      <c r="FK4" s="209"/>
      <c r="FL4" s="209"/>
      <c r="FM4" s="209"/>
      <c r="FN4" s="209"/>
      <c r="FO4" s="209"/>
      <c r="FP4" s="209"/>
      <c r="FQ4" s="209"/>
      <c r="FR4" s="209"/>
      <c r="FS4" s="209"/>
      <c r="FT4" s="209"/>
      <c r="FU4" s="209"/>
      <c r="FV4" s="209"/>
      <c r="FW4" s="209"/>
      <c r="FX4" s="209"/>
      <c r="FY4" s="209"/>
      <c r="FZ4" s="209"/>
      <c r="GA4" s="209"/>
      <c r="GB4" s="209"/>
      <c r="GC4" s="209"/>
      <c r="GD4" s="209"/>
      <c r="GE4" s="209"/>
      <c r="GF4" s="209"/>
      <c r="GG4" s="209"/>
      <c r="GH4" s="209"/>
      <c r="GI4" s="209"/>
      <c r="GJ4" s="209"/>
      <c r="GK4" s="209"/>
      <c r="GL4" s="209"/>
      <c r="GM4" s="209"/>
      <c r="GN4" s="209"/>
      <c r="GO4" s="209"/>
      <c r="GP4" s="209"/>
      <c r="GQ4" s="209"/>
      <c r="GR4" s="209"/>
      <c r="GS4" s="209"/>
      <c r="GT4" s="209"/>
      <c r="GU4" s="209"/>
      <c r="GV4" s="209"/>
      <c r="GW4" s="209"/>
      <c r="GX4" s="209"/>
      <c r="GY4" s="209"/>
      <c r="GZ4" s="209"/>
      <c r="HA4" s="209"/>
      <c r="HB4" s="209"/>
      <c r="HC4" s="209"/>
      <c r="HD4" s="209"/>
      <c r="HE4" s="209"/>
      <c r="HF4" s="209"/>
      <c r="HG4" s="209"/>
      <c r="HH4" s="209"/>
      <c r="HI4" s="209"/>
      <c r="HJ4" s="209"/>
      <c r="HK4" s="209"/>
      <c r="HL4" s="209"/>
      <c r="HM4" s="209"/>
      <c r="HN4" s="209"/>
      <c r="HO4" s="209"/>
      <c r="HP4" s="209"/>
      <c r="HQ4" s="209"/>
      <c r="HR4" s="209"/>
      <c r="HS4" s="209"/>
      <c r="HT4" s="209"/>
      <c r="HU4" s="209"/>
      <c r="HV4" s="209"/>
      <c r="HW4" s="209"/>
      <c r="HX4" s="209"/>
      <c r="HY4" s="209"/>
      <c r="HZ4" s="209"/>
      <c r="IA4" s="209"/>
      <c r="IB4" s="209"/>
      <c r="IC4" s="209"/>
      <c r="ID4" s="209"/>
      <c r="IE4" s="209"/>
      <c r="IF4" s="209"/>
      <c r="IG4" s="209"/>
      <c r="IH4" s="209"/>
      <c r="II4" s="209"/>
      <c r="IJ4" s="209"/>
      <c r="IK4" s="209"/>
      <c r="IL4" s="209"/>
      <c r="IM4" s="209"/>
      <c r="IN4" s="209"/>
      <c r="IO4" s="209"/>
      <c r="IP4" s="209"/>
      <c r="IQ4" s="209"/>
      <c r="IR4" s="209"/>
      <c r="IS4" s="209"/>
      <c r="IT4" s="209"/>
      <c r="IU4" s="209"/>
      <c r="IV4" s="209"/>
      <c r="IW4" s="209"/>
      <c r="IX4" s="209"/>
      <c r="IY4" s="209"/>
      <c r="IZ4" s="209"/>
    </row>
    <row r="5" spans="1:260" s="7" customFormat="1" ht="12" customHeight="1" x14ac:dyDescent="0.2">
      <c r="A5" s="209"/>
      <c r="B5" s="1061" t="str">
        <f>porsaad!B6</f>
        <v>Situación a 28 de febrero de 2023</v>
      </c>
      <c r="C5" s="1061"/>
      <c r="D5" s="1061"/>
      <c r="E5" s="1061"/>
      <c r="F5" s="1061"/>
      <c r="G5" s="1061"/>
      <c r="H5" s="1061"/>
      <c r="I5" s="1061"/>
      <c r="J5" s="1061"/>
      <c r="K5" s="1061"/>
      <c r="L5" s="1061"/>
      <c r="M5" s="1061"/>
      <c r="N5" s="1061"/>
      <c r="O5" s="1061"/>
      <c r="P5" s="1061"/>
      <c r="Q5" s="1061"/>
      <c r="R5" s="1061"/>
      <c r="S5" s="91"/>
      <c r="T5" s="91"/>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c r="BJ5" s="209"/>
      <c r="BK5" s="209"/>
      <c r="BL5" s="209"/>
      <c r="BM5" s="209"/>
      <c r="BN5" s="209"/>
      <c r="BO5" s="209"/>
      <c r="BP5" s="209"/>
      <c r="BQ5" s="209"/>
      <c r="BR5" s="209"/>
      <c r="BS5" s="209"/>
      <c r="BT5" s="209"/>
      <c r="BU5" s="209"/>
      <c r="BV5" s="209"/>
      <c r="BW5" s="209"/>
      <c r="BX5" s="209"/>
      <c r="BY5" s="209"/>
      <c r="BZ5" s="209"/>
      <c r="CA5" s="209"/>
      <c r="CB5" s="209"/>
      <c r="CC5" s="209"/>
      <c r="CD5" s="209"/>
      <c r="CE5" s="209"/>
      <c r="CF5" s="209"/>
      <c r="CG5" s="209"/>
      <c r="CH5" s="209"/>
      <c r="CI5" s="209"/>
      <c r="CJ5" s="209"/>
      <c r="CK5" s="209"/>
      <c r="CL5" s="209"/>
      <c r="CM5" s="209"/>
      <c r="CN5" s="209"/>
      <c r="CO5" s="209"/>
      <c r="CP5" s="209"/>
      <c r="CQ5" s="209"/>
      <c r="CR5" s="209"/>
      <c r="CS5" s="209"/>
      <c r="CT5" s="209"/>
      <c r="CU5" s="209"/>
      <c r="CV5" s="209"/>
      <c r="CW5" s="209"/>
      <c r="CX5" s="209"/>
      <c r="CY5" s="209"/>
      <c r="CZ5" s="209"/>
      <c r="DA5" s="209"/>
      <c r="DB5" s="209"/>
      <c r="DC5" s="209"/>
      <c r="DD5" s="209"/>
      <c r="DE5" s="209"/>
      <c r="DF5" s="209"/>
      <c r="DG5" s="209"/>
      <c r="DH5" s="209"/>
      <c r="DI5" s="209"/>
      <c r="DJ5" s="209"/>
      <c r="DK5" s="209"/>
      <c r="DL5" s="209"/>
      <c r="DM5" s="209"/>
      <c r="DN5" s="209"/>
      <c r="DO5" s="209"/>
      <c r="DP5" s="209"/>
      <c r="DQ5" s="209"/>
      <c r="DR5" s="209"/>
      <c r="DS5" s="209"/>
      <c r="DT5" s="209"/>
      <c r="DU5" s="209"/>
      <c r="DV5" s="209"/>
      <c r="DW5" s="209"/>
      <c r="DX5" s="209"/>
      <c r="DY5" s="209"/>
      <c r="DZ5" s="209"/>
      <c r="EA5" s="209"/>
      <c r="EB5" s="209"/>
      <c r="EC5" s="209"/>
      <c r="ED5" s="209"/>
      <c r="EE5" s="209"/>
      <c r="EF5" s="209"/>
      <c r="EG5" s="209"/>
      <c r="EH5" s="209"/>
      <c r="EI5" s="209"/>
      <c r="EJ5" s="209"/>
      <c r="EK5" s="209"/>
      <c r="EL5" s="209"/>
      <c r="EM5" s="209"/>
      <c r="EN5" s="209"/>
      <c r="EO5" s="209"/>
      <c r="EP5" s="209"/>
      <c r="EQ5" s="209"/>
      <c r="ER5" s="209"/>
      <c r="ES5" s="209"/>
      <c r="ET5" s="209"/>
      <c r="EU5" s="209"/>
      <c r="EV5" s="209"/>
      <c r="EW5" s="209"/>
      <c r="EX5" s="209"/>
      <c r="EY5" s="209"/>
      <c r="EZ5" s="209"/>
      <c r="FA5" s="209"/>
      <c r="FB5" s="209"/>
      <c r="FC5" s="209"/>
      <c r="FD5" s="209"/>
      <c r="FE5" s="209"/>
      <c r="FF5" s="209"/>
      <c r="FG5" s="209"/>
      <c r="FH5" s="209"/>
      <c r="FI5" s="209"/>
      <c r="FJ5" s="209"/>
      <c r="FK5" s="209"/>
      <c r="FL5" s="209"/>
      <c r="FM5" s="209"/>
      <c r="FN5" s="209"/>
      <c r="FO5" s="209"/>
      <c r="FP5" s="209"/>
      <c r="FQ5" s="209"/>
      <c r="FR5" s="209"/>
      <c r="FS5" s="209"/>
      <c r="FT5" s="209"/>
      <c r="FU5" s="209"/>
      <c r="FV5" s="209"/>
      <c r="FW5" s="209"/>
      <c r="FX5" s="209"/>
      <c r="FY5" s="209"/>
      <c r="FZ5" s="209"/>
      <c r="GA5" s="209"/>
      <c r="GB5" s="209"/>
      <c r="GC5" s="209"/>
      <c r="GD5" s="209"/>
      <c r="GE5" s="209"/>
      <c r="GF5" s="209"/>
      <c r="GG5" s="209"/>
      <c r="GH5" s="209"/>
      <c r="GI5" s="209"/>
      <c r="GJ5" s="209"/>
      <c r="GK5" s="209"/>
      <c r="GL5" s="209"/>
      <c r="GM5" s="209"/>
      <c r="GN5" s="209"/>
      <c r="GO5" s="209"/>
      <c r="GP5" s="209"/>
      <c r="GQ5" s="209"/>
      <c r="GR5" s="209"/>
      <c r="GS5" s="209"/>
      <c r="GT5" s="209"/>
      <c r="GU5" s="209"/>
      <c r="GV5" s="209"/>
      <c r="GW5" s="209"/>
      <c r="GX5" s="209"/>
      <c r="GY5" s="209"/>
      <c r="GZ5" s="209"/>
      <c r="HA5" s="209"/>
      <c r="HB5" s="209"/>
      <c r="HC5" s="209"/>
      <c r="HD5" s="209"/>
      <c r="HE5" s="209"/>
      <c r="HF5" s="209"/>
      <c r="HG5" s="209"/>
      <c r="HH5" s="209"/>
      <c r="HI5" s="209"/>
      <c r="HJ5" s="209"/>
      <c r="HK5" s="209"/>
      <c r="HL5" s="209"/>
      <c r="HM5" s="209"/>
      <c r="HN5" s="209"/>
      <c r="HO5" s="209"/>
      <c r="HP5" s="209"/>
      <c r="HQ5" s="209"/>
      <c r="HR5" s="209"/>
      <c r="HS5" s="209"/>
      <c r="HT5" s="209"/>
      <c r="HU5" s="209"/>
      <c r="HV5" s="209"/>
      <c r="HW5" s="209"/>
      <c r="HX5" s="209"/>
      <c r="HY5" s="209"/>
      <c r="HZ5" s="209"/>
      <c r="IA5" s="209"/>
      <c r="IB5" s="209"/>
      <c r="IC5" s="209"/>
      <c r="ID5" s="209"/>
      <c r="IE5" s="209"/>
      <c r="IF5" s="209"/>
      <c r="IG5" s="209"/>
      <c r="IH5" s="209"/>
      <c r="II5" s="209"/>
      <c r="IJ5" s="209"/>
      <c r="IK5" s="209"/>
      <c r="IL5" s="209"/>
      <c r="IM5" s="209"/>
      <c r="IN5" s="209"/>
      <c r="IO5" s="209"/>
      <c r="IP5" s="209"/>
      <c r="IQ5" s="209"/>
      <c r="IR5" s="209"/>
      <c r="IS5" s="209"/>
      <c r="IT5" s="209"/>
      <c r="IU5" s="209"/>
      <c r="IV5" s="209"/>
      <c r="IW5" s="209"/>
      <c r="IX5" s="209"/>
      <c r="IY5" s="209"/>
      <c r="IZ5" s="209"/>
    </row>
    <row r="6" spans="1:260" s="7" customFormat="1" ht="6.95" customHeight="1" x14ac:dyDescent="0.2">
      <c r="A6" s="209"/>
      <c r="B6" s="209"/>
      <c r="C6" s="209"/>
      <c r="D6" s="403"/>
      <c r="E6" s="403"/>
      <c r="F6" s="209"/>
      <c r="G6" s="209"/>
      <c r="H6" s="209"/>
      <c r="I6" s="209"/>
      <c r="J6" s="209"/>
      <c r="K6" s="209"/>
      <c r="L6" s="209"/>
      <c r="M6" s="268"/>
      <c r="N6" s="268"/>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09"/>
      <c r="BA6" s="209"/>
      <c r="BB6" s="209"/>
      <c r="BC6" s="209"/>
      <c r="BD6" s="209"/>
      <c r="BE6" s="209"/>
      <c r="BF6" s="209"/>
      <c r="BG6" s="209"/>
      <c r="BH6" s="209"/>
      <c r="BI6" s="209"/>
      <c r="BJ6" s="209"/>
      <c r="BK6" s="209"/>
      <c r="BL6" s="209"/>
      <c r="BM6" s="209"/>
      <c r="BN6" s="209"/>
      <c r="BO6" s="209"/>
      <c r="BP6" s="209"/>
      <c r="BQ6" s="209"/>
      <c r="BR6" s="209"/>
      <c r="BS6" s="209"/>
      <c r="BT6" s="209"/>
      <c r="BU6" s="209"/>
      <c r="BV6" s="209"/>
      <c r="BW6" s="209"/>
      <c r="BX6" s="209"/>
      <c r="BY6" s="209"/>
      <c r="BZ6" s="209"/>
      <c r="CA6" s="209"/>
      <c r="CB6" s="209"/>
      <c r="CC6" s="209"/>
      <c r="CD6" s="209"/>
      <c r="CE6" s="209"/>
      <c r="CF6" s="209"/>
      <c r="CG6" s="209"/>
      <c r="CH6" s="209"/>
      <c r="CI6" s="209"/>
      <c r="CJ6" s="209"/>
      <c r="CK6" s="209"/>
      <c r="CL6" s="209"/>
      <c r="CM6" s="209"/>
      <c r="CN6" s="209"/>
      <c r="CO6" s="209"/>
      <c r="CP6" s="209"/>
      <c r="CQ6" s="209"/>
      <c r="CR6" s="209"/>
      <c r="CS6" s="209"/>
      <c r="CT6" s="209"/>
      <c r="CU6" s="209"/>
      <c r="CV6" s="209"/>
      <c r="CW6" s="209"/>
      <c r="CX6" s="209"/>
      <c r="CY6" s="209"/>
      <c r="CZ6" s="209"/>
      <c r="DA6" s="209"/>
      <c r="DB6" s="209"/>
      <c r="DC6" s="209"/>
      <c r="DD6" s="209"/>
      <c r="DE6" s="209"/>
      <c r="DF6" s="209"/>
      <c r="DG6" s="209"/>
      <c r="DH6" s="209"/>
      <c r="DI6" s="209"/>
      <c r="DJ6" s="209"/>
      <c r="DK6" s="209"/>
      <c r="DL6" s="209"/>
      <c r="DM6" s="209"/>
      <c r="DN6" s="209"/>
      <c r="DO6" s="209"/>
      <c r="DP6" s="209"/>
      <c r="DQ6" s="209"/>
      <c r="DR6" s="209"/>
      <c r="DS6" s="209"/>
      <c r="DT6" s="209"/>
      <c r="DU6" s="209"/>
      <c r="DV6" s="209"/>
      <c r="DW6" s="209"/>
      <c r="DX6" s="209"/>
      <c r="DY6" s="209"/>
      <c r="DZ6" s="209"/>
      <c r="EA6" s="209"/>
      <c r="EB6" s="209"/>
      <c r="EC6" s="209"/>
      <c r="ED6" s="209"/>
      <c r="EE6" s="209"/>
      <c r="EF6" s="209"/>
      <c r="EG6" s="209"/>
      <c r="EH6" s="209"/>
      <c r="EI6" s="209"/>
      <c r="EJ6" s="209"/>
      <c r="EK6" s="209"/>
      <c r="EL6" s="209"/>
      <c r="EM6" s="209"/>
      <c r="EN6" s="209"/>
      <c r="EO6" s="209"/>
      <c r="EP6" s="209"/>
      <c r="EQ6" s="209"/>
      <c r="ER6" s="209"/>
      <c r="ES6" s="209"/>
      <c r="ET6" s="209"/>
      <c r="EU6" s="209"/>
      <c r="EV6" s="209"/>
      <c r="EW6" s="209"/>
      <c r="EX6" s="209"/>
      <c r="EY6" s="209"/>
      <c r="EZ6" s="209"/>
      <c r="FA6" s="209"/>
      <c r="FB6" s="209"/>
      <c r="FC6" s="209"/>
      <c r="FD6" s="209"/>
      <c r="FE6" s="209"/>
      <c r="FF6" s="209"/>
      <c r="FG6" s="209"/>
      <c r="FH6" s="209"/>
      <c r="FI6" s="209"/>
      <c r="FJ6" s="209"/>
      <c r="FK6" s="209"/>
      <c r="FL6" s="209"/>
      <c r="FM6" s="209"/>
      <c r="FN6" s="209"/>
      <c r="FO6" s="209"/>
      <c r="FP6" s="209"/>
      <c r="FQ6" s="209"/>
      <c r="FR6" s="209"/>
      <c r="FS6" s="209"/>
      <c r="FT6" s="209"/>
      <c r="FU6" s="209"/>
      <c r="FV6" s="209"/>
      <c r="FW6" s="209"/>
      <c r="FX6" s="209"/>
      <c r="FY6" s="209"/>
      <c r="FZ6" s="209"/>
      <c r="GA6" s="209"/>
      <c r="GB6" s="209"/>
      <c r="GC6" s="209"/>
      <c r="GD6" s="209"/>
      <c r="GE6" s="209"/>
      <c r="GF6" s="209"/>
      <c r="GG6" s="209"/>
      <c r="GH6" s="209"/>
      <c r="GI6" s="209"/>
      <c r="GJ6" s="209"/>
      <c r="GK6" s="209"/>
      <c r="GL6" s="209"/>
      <c r="GM6" s="209"/>
      <c r="GN6" s="209"/>
      <c r="GO6" s="209"/>
      <c r="GP6" s="209"/>
      <c r="GQ6" s="209"/>
      <c r="GR6" s="209"/>
      <c r="GS6" s="209"/>
      <c r="GT6" s="209"/>
      <c r="GU6" s="209"/>
      <c r="GV6" s="209"/>
      <c r="GW6" s="209"/>
      <c r="GX6" s="209"/>
      <c r="GY6" s="209"/>
      <c r="GZ6" s="209"/>
      <c r="HA6" s="209"/>
      <c r="HB6" s="209"/>
      <c r="HC6" s="209"/>
      <c r="HD6" s="209"/>
      <c r="HE6" s="209"/>
      <c r="HF6" s="209"/>
      <c r="HG6" s="209"/>
      <c r="HH6" s="209"/>
      <c r="HI6" s="209"/>
      <c r="HJ6" s="209"/>
      <c r="HK6" s="209"/>
      <c r="HL6" s="209"/>
      <c r="HM6" s="209"/>
      <c r="HN6" s="209"/>
      <c r="HO6" s="209"/>
      <c r="HP6" s="209"/>
      <c r="HQ6" s="209"/>
      <c r="HR6" s="209"/>
      <c r="HS6" s="209"/>
      <c r="HT6" s="209"/>
      <c r="HU6" s="209"/>
      <c r="HV6" s="209"/>
      <c r="HW6" s="209"/>
      <c r="HX6" s="209"/>
      <c r="HY6" s="209"/>
      <c r="HZ6" s="209"/>
      <c r="IA6" s="209"/>
      <c r="IB6" s="209"/>
      <c r="IC6" s="209"/>
      <c r="ID6" s="209"/>
      <c r="IE6" s="209"/>
      <c r="IF6" s="209"/>
      <c r="IG6" s="209"/>
      <c r="IH6" s="209"/>
      <c r="II6" s="209"/>
      <c r="IJ6" s="209"/>
      <c r="IK6" s="209"/>
      <c r="IL6" s="209"/>
      <c r="IM6" s="209"/>
      <c r="IN6" s="209"/>
      <c r="IO6" s="209"/>
      <c r="IP6" s="209"/>
      <c r="IQ6" s="209"/>
      <c r="IR6" s="209"/>
      <c r="IS6" s="209"/>
      <c r="IT6" s="209"/>
      <c r="IU6" s="209"/>
      <c r="IV6" s="209"/>
      <c r="IW6" s="209"/>
      <c r="IX6" s="209"/>
      <c r="IY6" s="209"/>
      <c r="IZ6" s="209"/>
    </row>
    <row r="7" spans="1:260" s="7" customFormat="1" ht="4.5" customHeight="1" x14ac:dyDescent="0.2">
      <c r="A7" s="209"/>
      <c r="B7" s="209"/>
      <c r="C7" s="209"/>
      <c r="D7" s="209"/>
      <c r="E7" s="209"/>
      <c r="F7" s="212"/>
      <c r="G7" s="209"/>
      <c r="H7" s="209"/>
      <c r="I7" s="209"/>
      <c r="J7" s="209"/>
      <c r="K7" s="209"/>
      <c r="L7" s="209"/>
      <c r="M7" s="269"/>
      <c r="N7" s="269"/>
      <c r="O7" s="214"/>
      <c r="P7" s="214"/>
      <c r="Q7" s="214"/>
      <c r="R7" s="214"/>
      <c r="S7" s="212"/>
      <c r="T7" s="212"/>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09"/>
      <c r="CB7" s="209"/>
      <c r="CC7" s="209"/>
      <c r="CD7" s="209"/>
      <c r="CE7" s="209"/>
      <c r="CF7" s="209"/>
      <c r="CG7" s="209"/>
      <c r="CH7" s="209"/>
      <c r="CI7" s="209"/>
      <c r="CJ7" s="209"/>
      <c r="CK7" s="209"/>
      <c r="CL7" s="209"/>
      <c r="CM7" s="209"/>
      <c r="CN7" s="209"/>
      <c r="CO7" s="209"/>
      <c r="CP7" s="209"/>
      <c r="CQ7" s="209"/>
      <c r="CR7" s="209"/>
      <c r="CS7" s="209"/>
      <c r="CT7" s="209"/>
      <c r="CU7" s="209"/>
      <c r="CV7" s="209"/>
      <c r="CW7" s="209"/>
      <c r="CX7" s="209"/>
      <c r="CY7" s="209"/>
      <c r="CZ7" s="209"/>
      <c r="DA7" s="209"/>
      <c r="DB7" s="209"/>
      <c r="DC7" s="209"/>
      <c r="DD7" s="209"/>
      <c r="DE7" s="209"/>
      <c r="DF7" s="209"/>
      <c r="DG7" s="209"/>
      <c r="DH7" s="209"/>
      <c r="DI7" s="209"/>
      <c r="DJ7" s="209"/>
      <c r="DK7" s="209"/>
      <c r="DL7" s="209"/>
      <c r="DM7" s="209"/>
      <c r="DN7" s="209"/>
      <c r="DO7" s="209"/>
      <c r="DP7" s="209"/>
      <c r="DQ7" s="209"/>
      <c r="DR7" s="209"/>
      <c r="DS7" s="209"/>
      <c r="DT7" s="209"/>
      <c r="DU7" s="209"/>
      <c r="DV7" s="209"/>
      <c r="DW7" s="209"/>
      <c r="DX7" s="209"/>
      <c r="DY7" s="209"/>
      <c r="DZ7" s="209"/>
      <c r="EA7" s="209"/>
      <c r="EB7" s="209"/>
      <c r="EC7" s="209"/>
      <c r="ED7" s="209"/>
      <c r="EE7" s="209"/>
      <c r="EF7" s="209"/>
      <c r="EG7" s="209"/>
      <c r="EH7" s="209"/>
      <c r="EI7" s="209"/>
      <c r="EJ7" s="209"/>
      <c r="EK7" s="209"/>
      <c r="EL7" s="209"/>
      <c r="EM7" s="209"/>
      <c r="EN7" s="209"/>
      <c r="EO7" s="209"/>
      <c r="EP7" s="209"/>
      <c r="EQ7" s="209"/>
      <c r="ER7" s="209"/>
      <c r="ES7" s="209"/>
      <c r="ET7" s="209"/>
      <c r="EU7" s="209"/>
      <c r="EV7" s="209"/>
      <c r="EW7" s="209"/>
      <c r="EX7" s="209"/>
      <c r="EY7" s="209"/>
      <c r="EZ7" s="209"/>
      <c r="FA7" s="209"/>
      <c r="FB7" s="209"/>
      <c r="FC7" s="209"/>
      <c r="FD7" s="209"/>
      <c r="FE7" s="209"/>
      <c r="FF7" s="209"/>
      <c r="FG7" s="209"/>
      <c r="FH7" s="209"/>
      <c r="FI7" s="209"/>
      <c r="FJ7" s="209"/>
      <c r="FK7" s="209"/>
      <c r="FL7" s="209"/>
      <c r="FM7" s="209"/>
      <c r="FN7" s="209"/>
      <c r="FO7" s="209"/>
      <c r="FP7" s="209"/>
      <c r="FQ7" s="209"/>
      <c r="FR7" s="209"/>
      <c r="FS7" s="209"/>
      <c r="FT7" s="209"/>
      <c r="FU7" s="209"/>
      <c r="FV7" s="209"/>
      <c r="FW7" s="209"/>
      <c r="FX7" s="209"/>
      <c r="FY7" s="209"/>
      <c r="FZ7" s="209"/>
      <c r="GA7" s="209"/>
      <c r="GB7" s="209"/>
      <c r="GC7" s="209"/>
      <c r="GD7" s="209"/>
      <c r="GE7" s="209"/>
      <c r="GF7" s="209"/>
      <c r="GG7" s="209"/>
      <c r="GH7" s="209"/>
      <c r="GI7" s="209"/>
      <c r="GJ7" s="209"/>
      <c r="GK7" s="209"/>
      <c r="GL7" s="209"/>
      <c r="GM7" s="209"/>
      <c r="GN7" s="209"/>
      <c r="GO7" s="209"/>
      <c r="GP7" s="209"/>
      <c r="GQ7" s="209"/>
      <c r="GR7" s="209"/>
      <c r="GS7" s="209"/>
      <c r="GT7" s="209"/>
      <c r="GU7" s="209"/>
      <c r="GV7" s="209"/>
      <c r="GW7" s="209"/>
      <c r="GX7" s="209"/>
      <c r="GY7" s="209"/>
      <c r="GZ7" s="209"/>
      <c r="HA7" s="209"/>
      <c r="HB7" s="209"/>
      <c r="HC7" s="209"/>
      <c r="HD7" s="209"/>
      <c r="HE7" s="209"/>
      <c r="HF7" s="209"/>
      <c r="HG7" s="209"/>
      <c r="HH7" s="209"/>
      <c r="HI7" s="209"/>
      <c r="HJ7" s="209"/>
      <c r="HK7" s="209"/>
      <c r="HL7" s="209"/>
      <c r="HM7" s="209"/>
      <c r="HN7" s="209"/>
      <c r="HO7" s="209"/>
      <c r="HP7" s="209"/>
      <c r="HQ7" s="209"/>
      <c r="HR7" s="209"/>
      <c r="HS7" s="209"/>
      <c r="HT7" s="209"/>
      <c r="HU7" s="209"/>
      <c r="HV7" s="209"/>
      <c r="HW7" s="209"/>
      <c r="HX7" s="209"/>
      <c r="HY7" s="209"/>
      <c r="HZ7" s="209"/>
      <c r="IA7" s="209"/>
      <c r="IB7" s="209"/>
      <c r="IC7" s="209"/>
      <c r="ID7" s="209"/>
      <c r="IE7" s="209"/>
      <c r="IF7" s="209"/>
      <c r="IG7" s="209"/>
      <c r="IH7" s="209"/>
      <c r="II7" s="209"/>
      <c r="IJ7" s="209"/>
      <c r="IK7" s="209"/>
      <c r="IL7" s="209"/>
      <c r="IM7" s="209"/>
      <c r="IN7" s="209"/>
      <c r="IO7" s="209"/>
      <c r="IP7" s="209"/>
      <c r="IQ7" s="209"/>
      <c r="IR7" s="209"/>
      <c r="IS7" s="209"/>
      <c r="IT7" s="209"/>
      <c r="IU7" s="209"/>
      <c r="IV7" s="209"/>
      <c r="IW7" s="209"/>
      <c r="IX7" s="209"/>
      <c r="IY7" s="209"/>
      <c r="IZ7" s="209"/>
    </row>
    <row r="8" spans="1:260" s="7" customFormat="1" ht="30" customHeight="1" x14ac:dyDescent="0.2">
      <c r="A8" s="209"/>
      <c r="B8" s="1062" t="s">
        <v>15</v>
      </c>
      <c r="C8" s="212"/>
      <c r="D8" s="1071" t="s">
        <v>115</v>
      </c>
      <c r="E8" s="1070"/>
      <c r="F8" s="217"/>
      <c r="G8" s="1071" t="s">
        <v>117</v>
      </c>
      <c r="H8" s="1070"/>
      <c r="I8" s="212"/>
      <c r="J8" s="1071" t="s">
        <v>254</v>
      </c>
      <c r="K8" s="1069"/>
      <c r="L8" s="1070"/>
      <c r="M8" s="270"/>
      <c r="N8" s="270"/>
      <c r="O8" s="220"/>
      <c r="P8" s="220"/>
      <c r="Q8" s="220"/>
      <c r="R8" s="220"/>
      <c r="S8" s="217"/>
      <c r="T8" s="217"/>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09"/>
      <c r="BQ8" s="209"/>
      <c r="BR8" s="209"/>
      <c r="BS8" s="209"/>
      <c r="BT8" s="209"/>
      <c r="BU8" s="209"/>
      <c r="BV8" s="209"/>
      <c r="BW8" s="209"/>
      <c r="BX8" s="209"/>
      <c r="BY8" s="209"/>
      <c r="BZ8" s="209"/>
      <c r="CA8" s="209"/>
      <c r="CB8" s="209"/>
      <c r="CC8" s="209"/>
      <c r="CD8" s="209"/>
      <c r="CE8" s="209"/>
      <c r="CF8" s="209"/>
      <c r="CG8" s="209"/>
      <c r="CH8" s="209"/>
      <c r="CI8" s="209"/>
      <c r="CJ8" s="209"/>
      <c r="CK8" s="209"/>
      <c r="CL8" s="209"/>
      <c r="CM8" s="209"/>
      <c r="CN8" s="209"/>
      <c r="CO8" s="209"/>
      <c r="CP8" s="209"/>
      <c r="CQ8" s="209"/>
      <c r="CR8" s="209"/>
      <c r="CS8" s="209"/>
      <c r="CT8" s="209"/>
      <c r="CU8" s="209"/>
      <c r="CV8" s="209"/>
      <c r="CW8" s="209"/>
      <c r="CX8" s="209"/>
      <c r="CY8" s="209"/>
      <c r="CZ8" s="209"/>
      <c r="DA8" s="209"/>
      <c r="DB8" s="209"/>
      <c r="DC8" s="209"/>
      <c r="DD8" s="209"/>
      <c r="DE8" s="209"/>
      <c r="DF8" s="209"/>
      <c r="DG8" s="209"/>
      <c r="DH8" s="209"/>
      <c r="DI8" s="209"/>
      <c r="DJ8" s="209"/>
      <c r="DK8" s="209"/>
      <c r="DL8" s="209"/>
      <c r="DM8" s="209"/>
      <c r="DN8" s="209"/>
      <c r="DO8" s="209"/>
      <c r="DP8" s="209"/>
      <c r="DQ8" s="209"/>
      <c r="DR8" s="209"/>
      <c r="DS8" s="209"/>
      <c r="DT8" s="209"/>
      <c r="DU8" s="209"/>
      <c r="DV8" s="209"/>
      <c r="DW8" s="209"/>
      <c r="DX8" s="209"/>
      <c r="DY8" s="209"/>
      <c r="DZ8" s="209"/>
      <c r="EA8" s="209"/>
      <c r="EB8" s="209"/>
      <c r="EC8" s="209"/>
      <c r="ED8" s="209"/>
      <c r="EE8" s="209"/>
      <c r="EF8" s="209"/>
      <c r="EG8" s="209"/>
      <c r="EH8" s="209"/>
      <c r="EI8" s="209"/>
      <c r="EJ8" s="209"/>
      <c r="EK8" s="209"/>
      <c r="EL8" s="209"/>
      <c r="EM8" s="209"/>
      <c r="EN8" s="209"/>
      <c r="EO8" s="209"/>
      <c r="EP8" s="209"/>
      <c r="EQ8" s="209"/>
      <c r="ER8" s="209"/>
      <c r="ES8" s="209"/>
      <c r="ET8" s="209"/>
      <c r="EU8" s="209"/>
      <c r="EV8" s="209"/>
      <c r="EW8" s="209"/>
      <c r="EX8" s="209"/>
      <c r="EY8" s="209"/>
      <c r="EZ8" s="209"/>
      <c r="FA8" s="209"/>
      <c r="FB8" s="209"/>
      <c r="FC8" s="209"/>
      <c r="FD8" s="209"/>
      <c r="FE8" s="209"/>
      <c r="FF8" s="209"/>
      <c r="FG8" s="209"/>
      <c r="FH8" s="209"/>
      <c r="FI8" s="209"/>
      <c r="FJ8" s="209"/>
      <c r="FK8" s="209"/>
      <c r="FL8" s="209"/>
      <c r="FM8" s="209"/>
      <c r="FN8" s="209"/>
      <c r="FO8" s="209"/>
      <c r="FP8" s="209"/>
      <c r="FQ8" s="209"/>
      <c r="FR8" s="209"/>
      <c r="FS8" s="209"/>
      <c r="FT8" s="209"/>
      <c r="FU8" s="209"/>
      <c r="FV8" s="209"/>
      <c r="FW8" s="209"/>
      <c r="FX8" s="209"/>
      <c r="FY8" s="209"/>
      <c r="FZ8" s="209"/>
      <c r="GA8" s="209"/>
      <c r="GB8" s="209"/>
      <c r="GC8" s="209"/>
      <c r="GD8" s="209"/>
      <c r="GE8" s="209"/>
      <c r="GF8" s="209"/>
      <c r="GG8" s="209"/>
      <c r="GH8" s="209"/>
      <c r="GI8" s="209"/>
      <c r="GJ8" s="209"/>
      <c r="GK8" s="209"/>
      <c r="GL8" s="209"/>
      <c r="GM8" s="209"/>
      <c r="GN8" s="209"/>
      <c r="GO8" s="209"/>
      <c r="GP8" s="209"/>
      <c r="GQ8" s="209"/>
      <c r="GR8" s="209"/>
      <c r="GS8" s="209"/>
      <c r="GT8" s="209"/>
      <c r="GU8" s="209"/>
      <c r="GV8" s="209"/>
      <c r="GW8" s="209"/>
      <c r="GX8" s="209"/>
      <c r="GY8" s="209"/>
      <c r="GZ8" s="209"/>
      <c r="HA8" s="209"/>
      <c r="HB8" s="209"/>
      <c r="HC8" s="209"/>
      <c r="HD8" s="209"/>
      <c r="HE8" s="209"/>
      <c r="HF8" s="209"/>
      <c r="HG8" s="209"/>
      <c r="HH8" s="209"/>
      <c r="HI8" s="209"/>
      <c r="HJ8" s="209"/>
      <c r="HK8" s="209"/>
      <c r="HL8" s="209"/>
      <c r="HM8" s="209"/>
      <c r="HN8" s="209"/>
      <c r="HO8" s="209"/>
      <c r="HP8" s="209"/>
      <c r="HQ8" s="209"/>
      <c r="HR8" s="209"/>
      <c r="HS8" s="209"/>
      <c r="HT8" s="209"/>
      <c r="HU8" s="209"/>
      <c r="HV8" s="209"/>
      <c r="HW8" s="209"/>
      <c r="HX8" s="209"/>
      <c r="HY8" s="209"/>
      <c r="HZ8" s="209"/>
      <c r="IA8" s="209"/>
      <c r="IB8" s="209"/>
      <c r="IC8" s="209"/>
      <c r="ID8" s="209"/>
      <c r="IE8" s="209"/>
      <c r="IF8" s="209"/>
      <c r="IG8" s="209"/>
      <c r="IH8" s="209"/>
      <c r="II8" s="209"/>
      <c r="IJ8" s="209"/>
      <c r="IK8" s="209"/>
      <c r="IL8" s="209"/>
      <c r="IM8" s="209"/>
      <c r="IN8" s="209"/>
      <c r="IO8" s="209"/>
      <c r="IP8" s="209"/>
      <c r="IQ8" s="209"/>
      <c r="IR8" s="209"/>
      <c r="IS8" s="209"/>
      <c r="IT8" s="209"/>
      <c r="IU8" s="209"/>
      <c r="IV8" s="209"/>
      <c r="IW8" s="209"/>
      <c r="IX8" s="209"/>
      <c r="IY8" s="209"/>
      <c r="IZ8" s="209"/>
    </row>
    <row r="9" spans="1:260" s="124" customFormat="1" ht="30.75" customHeight="1" x14ac:dyDescent="0.2">
      <c r="A9" s="271"/>
      <c r="B9" s="1135"/>
      <c r="C9" s="220"/>
      <c r="D9" s="218" t="s">
        <v>12</v>
      </c>
      <c r="E9" s="219" t="s">
        <v>13</v>
      </c>
      <c r="F9" s="223"/>
      <c r="G9" s="218" t="s">
        <v>12</v>
      </c>
      <c r="H9" s="272" t="s">
        <v>13</v>
      </c>
      <c r="I9" s="217"/>
      <c r="J9" s="218" t="s">
        <v>12</v>
      </c>
      <c r="K9" s="409" t="s">
        <v>119</v>
      </c>
      <c r="L9" s="219" t="s">
        <v>118</v>
      </c>
      <c r="M9" s="273"/>
      <c r="N9" s="273"/>
      <c r="O9" s="224"/>
      <c r="P9" s="224"/>
      <c r="Q9" s="224"/>
      <c r="R9" s="224"/>
      <c r="S9" s="224"/>
      <c r="T9" s="224"/>
      <c r="U9" s="271"/>
      <c r="V9" s="271"/>
      <c r="W9" s="271"/>
      <c r="X9" s="271"/>
      <c r="Y9" s="271"/>
      <c r="Z9" s="271"/>
      <c r="AA9" s="271"/>
      <c r="AB9" s="271"/>
      <c r="AC9" s="271"/>
      <c r="AD9" s="271"/>
      <c r="AE9" s="271"/>
      <c r="AF9" s="271"/>
      <c r="AG9" s="271"/>
      <c r="AH9" s="271"/>
      <c r="AI9" s="271"/>
      <c r="AJ9" s="271"/>
      <c r="AK9" s="271"/>
      <c r="AL9" s="271"/>
      <c r="AM9" s="271"/>
      <c r="AN9" s="271"/>
      <c r="AO9" s="271"/>
      <c r="AP9" s="271"/>
      <c r="AQ9" s="271"/>
      <c r="AR9" s="271"/>
      <c r="AS9" s="271"/>
      <c r="AT9" s="271"/>
      <c r="AU9" s="271"/>
      <c r="AV9" s="271"/>
      <c r="AW9" s="271"/>
      <c r="AX9" s="271"/>
      <c r="AY9" s="271"/>
      <c r="AZ9" s="271"/>
      <c r="BA9" s="271"/>
      <c r="BB9" s="271"/>
      <c r="BC9" s="271"/>
      <c r="BD9" s="271"/>
      <c r="BE9" s="271"/>
      <c r="BF9" s="271"/>
      <c r="BG9" s="271"/>
      <c r="BH9" s="271"/>
      <c r="BI9" s="271"/>
      <c r="BJ9" s="271"/>
      <c r="BK9" s="271"/>
      <c r="BL9" s="271"/>
      <c r="BM9" s="271"/>
      <c r="BN9" s="271"/>
      <c r="BO9" s="271"/>
      <c r="BP9" s="271"/>
      <c r="BQ9" s="271"/>
      <c r="BR9" s="271"/>
      <c r="BS9" s="271"/>
      <c r="BT9" s="271"/>
      <c r="BU9" s="271"/>
      <c r="BV9" s="271"/>
      <c r="BW9" s="271"/>
      <c r="BX9" s="271"/>
      <c r="BY9" s="271"/>
      <c r="BZ9" s="271"/>
      <c r="CA9" s="271"/>
      <c r="CB9" s="271"/>
      <c r="CC9" s="271"/>
      <c r="CD9" s="271"/>
      <c r="CE9" s="271"/>
      <c r="CF9" s="271"/>
      <c r="CG9" s="271"/>
      <c r="CH9" s="271"/>
      <c r="CI9" s="271"/>
      <c r="CJ9" s="271"/>
      <c r="CK9" s="271"/>
      <c r="CL9" s="271"/>
      <c r="CM9" s="271"/>
      <c r="CN9" s="271"/>
      <c r="CO9" s="271"/>
      <c r="CP9" s="271"/>
      <c r="CQ9" s="271"/>
      <c r="CR9" s="271"/>
      <c r="CS9" s="271"/>
      <c r="CT9" s="271"/>
      <c r="CU9" s="271"/>
      <c r="CV9" s="271"/>
      <c r="CW9" s="271"/>
      <c r="CX9" s="271"/>
      <c r="CY9" s="271"/>
      <c r="CZ9" s="271"/>
      <c r="DA9" s="271"/>
      <c r="DB9" s="271"/>
      <c r="DC9" s="271"/>
      <c r="DD9" s="271"/>
      <c r="DE9" s="271"/>
      <c r="DF9" s="271"/>
      <c r="DG9" s="271"/>
      <c r="DH9" s="271"/>
      <c r="DI9" s="271"/>
      <c r="DJ9" s="271"/>
      <c r="DK9" s="271"/>
      <c r="DL9" s="271"/>
      <c r="DM9" s="271"/>
      <c r="DN9" s="271"/>
      <c r="DO9" s="271"/>
      <c r="DP9" s="271"/>
      <c r="DQ9" s="271"/>
      <c r="DR9" s="271"/>
      <c r="DS9" s="271"/>
      <c r="DT9" s="271"/>
      <c r="DU9" s="271"/>
      <c r="DV9" s="271"/>
      <c r="DW9" s="271"/>
      <c r="DX9" s="271"/>
      <c r="DY9" s="271"/>
      <c r="DZ9" s="271"/>
      <c r="EA9" s="271"/>
      <c r="EB9" s="271"/>
      <c r="EC9" s="271"/>
      <c r="ED9" s="271"/>
      <c r="EE9" s="271"/>
      <c r="EF9" s="271"/>
      <c r="EG9" s="271"/>
      <c r="EH9" s="271"/>
      <c r="EI9" s="271"/>
      <c r="EJ9" s="271"/>
      <c r="EK9" s="271"/>
      <c r="EL9" s="271"/>
      <c r="EM9" s="271"/>
      <c r="EN9" s="271"/>
      <c r="EO9" s="271"/>
      <c r="EP9" s="271"/>
      <c r="EQ9" s="271"/>
      <c r="ER9" s="271"/>
      <c r="ES9" s="271"/>
      <c r="ET9" s="271"/>
      <c r="EU9" s="271"/>
      <c r="EV9" s="271"/>
      <c r="EW9" s="271"/>
      <c r="EX9" s="271"/>
      <c r="EY9" s="271"/>
      <c r="EZ9" s="271"/>
      <c r="FA9" s="271"/>
      <c r="FB9" s="271"/>
      <c r="FC9" s="271"/>
      <c r="FD9" s="271"/>
      <c r="FE9" s="271"/>
      <c r="FF9" s="271"/>
      <c r="FG9" s="271"/>
      <c r="FH9" s="271"/>
      <c r="FI9" s="271"/>
      <c r="FJ9" s="271"/>
      <c r="FK9" s="271"/>
      <c r="FL9" s="271"/>
      <c r="FM9" s="271"/>
      <c r="FN9" s="271"/>
      <c r="FO9" s="271"/>
      <c r="FP9" s="271"/>
      <c r="FQ9" s="271"/>
      <c r="FR9" s="271"/>
      <c r="FS9" s="271"/>
      <c r="FT9" s="271"/>
      <c r="FU9" s="271"/>
      <c r="FV9" s="271"/>
      <c r="FW9" s="271"/>
      <c r="FX9" s="271"/>
      <c r="FY9" s="271"/>
      <c r="FZ9" s="271"/>
      <c r="GA9" s="271"/>
      <c r="GB9" s="271"/>
      <c r="GC9" s="271"/>
      <c r="GD9" s="271"/>
      <c r="GE9" s="271"/>
      <c r="GF9" s="271"/>
      <c r="GG9" s="271"/>
      <c r="GH9" s="271"/>
      <c r="GI9" s="271"/>
      <c r="GJ9" s="271"/>
      <c r="GK9" s="271"/>
      <c r="GL9" s="271"/>
      <c r="GM9" s="271"/>
      <c r="GN9" s="271"/>
      <c r="GO9" s="271"/>
      <c r="GP9" s="271"/>
      <c r="GQ9" s="271"/>
      <c r="GR9" s="271"/>
      <c r="GS9" s="271"/>
      <c r="GT9" s="271"/>
      <c r="GU9" s="271"/>
      <c r="GV9" s="271"/>
      <c r="GW9" s="271"/>
      <c r="GX9" s="271"/>
      <c r="GY9" s="271"/>
      <c r="GZ9" s="271"/>
      <c r="HA9" s="271"/>
      <c r="HB9" s="271"/>
      <c r="HC9" s="271"/>
      <c r="HD9" s="271"/>
      <c r="HE9" s="271"/>
      <c r="HF9" s="271"/>
      <c r="HG9" s="271"/>
      <c r="HH9" s="271"/>
      <c r="HI9" s="271"/>
      <c r="HJ9" s="271"/>
      <c r="HK9" s="271"/>
      <c r="HL9" s="271"/>
      <c r="HM9" s="271"/>
      <c r="HN9" s="271"/>
      <c r="HO9" s="271"/>
      <c r="HP9" s="271"/>
      <c r="HQ9" s="271"/>
      <c r="HR9" s="271"/>
      <c r="HS9" s="271"/>
      <c r="HT9" s="271"/>
      <c r="HU9" s="271"/>
      <c r="HV9" s="271"/>
      <c r="HW9" s="271"/>
      <c r="HX9" s="271"/>
      <c r="HY9" s="271"/>
      <c r="HZ9" s="271"/>
      <c r="IA9" s="271"/>
      <c r="IB9" s="271"/>
      <c r="IC9" s="271"/>
      <c r="ID9" s="271"/>
      <c r="IE9" s="271"/>
      <c r="IF9" s="271"/>
      <c r="IG9" s="271"/>
      <c r="IH9" s="271"/>
      <c r="II9" s="271"/>
      <c r="IJ9" s="271"/>
      <c r="IK9" s="271"/>
      <c r="IL9" s="271"/>
      <c r="IM9" s="271"/>
      <c r="IN9" s="271"/>
      <c r="IO9" s="271"/>
      <c r="IP9" s="271"/>
      <c r="IQ9" s="271"/>
      <c r="IR9" s="271"/>
      <c r="IS9" s="271"/>
      <c r="IT9" s="271"/>
      <c r="IU9" s="271"/>
      <c r="IV9" s="271"/>
      <c r="IW9" s="271"/>
      <c r="IX9" s="271"/>
      <c r="IY9" s="271"/>
      <c r="IZ9" s="271"/>
    </row>
    <row r="10" spans="1:260" s="39" customFormat="1" ht="7.5" customHeight="1" x14ac:dyDescent="0.2">
      <c r="A10" s="217"/>
      <c r="B10" s="220"/>
      <c r="C10" s="220"/>
      <c r="D10" s="222"/>
      <c r="E10" s="222"/>
      <c r="F10" s="227"/>
      <c r="G10" s="220"/>
      <c r="H10" s="220"/>
      <c r="I10" s="220"/>
      <c r="J10" s="220"/>
      <c r="K10" s="220"/>
      <c r="L10" s="220"/>
      <c r="M10" s="274"/>
      <c r="N10" s="275"/>
      <c r="O10" s="233"/>
      <c r="P10" s="233"/>
      <c r="Q10" s="233"/>
      <c r="R10" s="233"/>
      <c r="S10" s="276"/>
      <c r="T10" s="276"/>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c r="HV10" s="217"/>
      <c r="HW10" s="217"/>
      <c r="HX10" s="217"/>
      <c r="HY10" s="217"/>
      <c r="HZ10" s="217"/>
      <c r="IA10" s="217"/>
      <c r="IB10" s="217"/>
      <c r="IC10" s="217"/>
      <c r="ID10" s="217"/>
      <c r="IE10" s="217"/>
      <c r="IF10" s="217"/>
      <c r="IG10" s="217"/>
      <c r="IH10" s="217"/>
      <c r="II10" s="217"/>
      <c r="IJ10" s="217"/>
      <c r="IK10" s="217"/>
      <c r="IL10" s="217"/>
      <c r="IM10" s="217"/>
      <c r="IN10" s="217"/>
      <c r="IO10" s="217"/>
      <c r="IP10" s="217"/>
      <c r="IQ10" s="217"/>
      <c r="IR10" s="217"/>
      <c r="IS10" s="217"/>
      <c r="IT10" s="217"/>
      <c r="IU10" s="217"/>
      <c r="IV10" s="217"/>
      <c r="IW10" s="217"/>
      <c r="IX10" s="217"/>
      <c r="IY10" s="217"/>
      <c r="IZ10" s="217"/>
    </row>
    <row r="11" spans="1:260" s="27" customFormat="1" ht="18" customHeight="1" x14ac:dyDescent="0.2">
      <c r="A11" s="223"/>
      <c r="B11" s="226" t="s">
        <v>11</v>
      </c>
      <c r="C11" s="277"/>
      <c r="D11" s="405">
        <v>8500187</v>
      </c>
      <c r="E11" s="186">
        <v>17.904395579860061</v>
      </c>
      <c r="F11" s="227"/>
      <c r="G11" s="228">
        <v>1055830</v>
      </c>
      <c r="H11" s="229">
        <v>16.278233638280728</v>
      </c>
      <c r="I11" s="277"/>
      <c r="J11" s="278">
        <v>375850</v>
      </c>
      <c r="K11" s="413">
        <f>J11*100/D11</f>
        <v>4.4216674291989104</v>
      </c>
      <c r="L11" s="229">
        <f>J11*100/G11</f>
        <v>35.597586732712649</v>
      </c>
      <c r="M11" s="279"/>
      <c r="N11" s="279">
        <f>_xlfn.RANK.EQ(L11,L$11:L$31,0)</f>
        <v>1</v>
      </c>
      <c r="O11" s="279">
        <v>1</v>
      </c>
      <c r="P11" s="279">
        <f>MATCH(O11,N$11:N$31,0)</f>
        <v>1</v>
      </c>
      <c r="Q11" s="280" t="str">
        <f>INDEX(B$11:B$31,P11,1)</f>
        <v>Andalucía</v>
      </c>
      <c r="R11" s="281">
        <f>INDEX(L$11:L$31,P11,1)</f>
        <v>35.597586732712649</v>
      </c>
      <c r="S11" s="276"/>
      <c r="T11" s="276"/>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c r="HV11" s="223"/>
      <c r="HW11" s="223"/>
      <c r="HX11" s="223"/>
      <c r="HY11" s="223"/>
      <c r="HZ11" s="223"/>
      <c r="IA11" s="223"/>
      <c r="IB11" s="223"/>
      <c r="IC11" s="223"/>
      <c r="ID11" s="223"/>
      <c r="IE11" s="223"/>
      <c r="IF11" s="223"/>
      <c r="IG11" s="223"/>
      <c r="IH11" s="223"/>
      <c r="II11" s="223"/>
      <c r="IJ11" s="223"/>
      <c r="IK11" s="223"/>
      <c r="IL11" s="223"/>
      <c r="IM11" s="223"/>
      <c r="IN11" s="223"/>
      <c r="IO11" s="223"/>
      <c r="IP11" s="223"/>
      <c r="IQ11" s="223"/>
      <c r="IR11" s="223"/>
      <c r="IS11" s="223"/>
      <c r="IT11" s="223"/>
      <c r="IU11" s="223"/>
      <c r="IV11" s="223"/>
      <c r="IW11" s="223"/>
      <c r="IX11" s="223"/>
      <c r="IY11" s="223"/>
      <c r="IZ11" s="223"/>
    </row>
    <row r="12" spans="1:260" s="125" customFormat="1" ht="18" customHeight="1" x14ac:dyDescent="0.2">
      <c r="A12" s="282"/>
      <c r="B12" s="234" t="s">
        <v>10</v>
      </c>
      <c r="C12" s="277"/>
      <c r="D12" s="406">
        <v>1326315</v>
      </c>
      <c r="E12" s="187">
        <v>2.793687765163531</v>
      </c>
      <c r="F12" s="227"/>
      <c r="G12" s="235">
        <v>194402</v>
      </c>
      <c r="H12" s="236">
        <v>2.9971881607352038</v>
      </c>
      <c r="I12" s="277"/>
      <c r="J12" s="283">
        <v>47165</v>
      </c>
      <c r="K12" s="414">
        <f t="shared" ref="K12:K28" si="0">J12*100/D12</f>
        <v>3.5560933865635236</v>
      </c>
      <c r="L12" s="236">
        <f t="shared" ref="L12:L28" si="1">J12*100/G12</f>
        <v>24.261581670970465</v>
      </c>
      <c r="M12" s="279"/>
      <c r="N12" s="279">
        <f t="shared" ref="N12:N31" si="2">_xlfn.RANK.EQ(L12,L$11:L$31,0)</f>
        <v>14</v>
      </c>
      <c r="O12" s="279">
        <v>2</v>
      </c>
      <c r="P12" s="279">
        <f t="shared" ref="P12:P29" si="3">MATCH(O12,N$11:N$31,0)</f>
        <v>11</v>
      </c>
      <c r="Q12" s="280" t="str">
        <f t="shared" ref="Q12:Q29" si="4">INDEX(B$11:B$31,P12,1)</f>
        <v>Extremadura</v>
      </c>
      <c r="R12" s="281">
        <f t="shared" ref="R12:R29" si="5">INDEX(L$11:L$31,P12,1)</f>
        <v>33.816228279130414</v>
      </c>
      <c r="S12" s="276"/>
      <c r="T12" s="276"/>
      <c r="U12" s="282"/>
      <c r="V12" s="282"/>
      <c r="W12" s="282"/>
      <c r="X12" s="282"/>
      <c r="Y12" s="282"/>
      <c r="Z12" s="282"/>
      <c r="AA12" s="282"/>
      <c r="AB12" s="282"/>
      <c r="AC12" s="282"/>
      <c r="AD12" s="282"/>
      <c r="AE12" s="282"/>
      <c r="AF12" s="282"/>
      <c r="AG12" s="282"/>
      <c r="AH12" s="282"/>
      <c r="AI12" s="282"/>
      <c r="AJ12" s="282"/>
      <c r="AK12" s="282"/>
      <c r="AL12" s="282"/>
      <c r="AM12" s="282"/>
      <c r="AN12" s="282"/>
      <c r="AO12" s="282"/>
      <c r="AP12" s="282"/>
      <c r="AQ12" s="282"/>
      <c r="AR12" s="282"/>
      <c r="AS12" s="282"/>
      <c r="AT12" s="282"/>
      <c r="AU12" s="282"/>
      <c r="AV12" s="282"/>
      <c r="AW12" s="282"/>
      <c r="AX12" s="282"/>
      <c r="AY12" s="282"/>
      <c r="AZ12" s="282"/>
      <c r="BA12" s="282"/>
      <c r="BB12" s="282"/>
      <c r="BC12" s="282"/>
      <c r="BD12" s="282"/>
      <c r="BE12" s="282"/>
      <c r="BF12" s="282"/>
      <c r="BG12" s="282"/>
      <c r="BH12" s="282"/>
      <c r="BI12" s="282"/>
      <c r="BJ12" s="282"/>
      <c r="BK12" s="282"/>
      <c r="BL12" s="282"/>
      <c r="BM12" s="282"/>
      <c r="BN12" s="282"/>
      <c r="BO12" s="282"/>
      <c r="BP12" s="282"/>
      <c r="BQ12" s="282"/>
      <c r="BR12" s="282"/>
      <c r="BS12" s="282"/>
      <c r="BT12" s="282"/>
      <c r="BU12" s="282"/>
      <c r="BV12" s="282"/>
      <c r="BW12" s="282"/>
      <c r="BX12" s="282"/>
      <c r="BY12" s="282"/>
      <c r="BZ12" s="282"/>
      <c r="CA12" s="282"/>
      <c r="CB12" s="282"/>
      <c r="CC12" s="282"/>
      <c r="CD12" s="282"/>
      <c r="CE12" s="282"/>
      <c r="CF12" s="282"/>
      <c r="CG12" s="282"/>
      <c r="CH12" s="282"/>
      <c r="CI12" s="282"/>
      <c r="CJ12" s="282"/>
      <c r="CK12" s="282"/>
      <c r="CL12" s="282"/>
      <c r="CM12" s="282"/>
      <c r="CN12" s="282"/>
      <c r="CO12" s="282"/>
      <c r="CP12" s="282"/>
      <c r="CQ12" s="282"/>
      <c r="CR12" s="282"/>
      <c r="CS12" s="282"/>
      <c r="CT12" s="282"/>
      <c r="CU12" s="282"/>
      <c r="CV12" s="282"/>
      <c r="CW12" s="282"/>
      <c r="CX12" s="282"/>
      <c r="CY12" s="282"/>
      <c r="CZ12" s="282"/>
      <c r="DA12" s="282"/>
      <c r="DB12" s="282"/>
      <c r="DC12" s="282"/>
      <c r="DD12" s="282"/>
      <c r="DE12" s="282"/>
      <c r="DF12" s="282"/>
      <c r="DG12" s="282"/>
      <c r="DH12" s="282"/>
      <c r="DI12" s="282"/>
      <c r="DJ12" s="282"/>
      <c r="DK12" s="282"/>
      <c r="DL12" s="282"/>
      <c r="DM12" s="282"/>
      <c r="DN12" s="282"/>
      <c r="DO12" s="282"/>
      <c r="DP12" s="282"/>
      <c r="DQ12" s="282"/>
      <c r="DR12" s="282"/>
      <c r="DS12" s="282"/>
      <c r="DT12" s="282"/>
      <c r="DU12" s="282"/>
      <c r="DV12" s="282"/>
      <c r="DW12" s="282"/>
      <c r="DX12" s="282"/>
      <c r="DY12" s="282"/>
      <c r="DZ12" s="282"/>
      <c r="EA12" s="282"/>
      <c r="EB12" s="282"/>
      <c r="EC12" s="282"/>
      <c r="ED12" s="282"/>
      <c r="EE12" s="282"/>
      <c r="EF12" s="282"/>
      <c r="EG12" s="282"/>
      <c r="EH12" s="282"/>
      <c r="EI12" s="282"/>
      <c r="EJ12" s="282"/>
      <c r="EK12" s="282"/>
      <c r="EL12" s="282"/>
      <c r="EM12" s="282"/>
      <c r="EN12" s="282"/>
      <c r="EO12" s="282"/>
      <c r="EP12" s="282"/>
      <c r="EQ12" s="282"/>
      <c r="ER12" s="282"/>
      <c r="ES12" s="282"/>
      <c r="ET12" s="282"/>
      <c r="EU12" s="282"/>
      <c r="EV12" s="282"/>
      <c r="EW12" s="282"/>
      <c r="EX12" s="282"/>
      <c r="EY12" s="282"/>
      <c r="EZ12" s="282"/>
      <c r="FA12" s="282"/>
      <c r="FB12" s="282"/>
      <c r="FC12" s="282"/>
      <c r="FD12" s="282"/>
      <c r="FE12" s="282"/>
      <c r="FF12" s="282"/>
      <c r="FG12" s="282"/>
      <c r="FH12" s="282"/>
      <c r="FI12" s="282"/>
      <c r="FJ12" s="282"/>
      <c r="FK12" s="282"/>
      <c r="FL12" s="282"/>
      <c r="FM12" s="282"/>
      <c r="FN12" s="282"/>
      <c r="FO12" s="282"/>
      <c r="FP12" s="282"/>
      <c r="FQ12" s="282"/>
      <c r="FR12" s="282"/>
      <c r="FS12" s="282"/>
      <c r="FT12" s="282"/>
      <c r="FU12" s="282"/>
      <c r="FV12" s="282"/>
      <c r="FW12" s="282"/>
      <c r="FX12" s="282"/>
      <c r="FY12" s="282"/>
      <c r="FZ12" s="282"/>
      <c r="GA12" s="282"/>
      <c r="GB12" s="282"/>
      <c r="GC12" s="282"/>
      <c r="GD12" s="282"/>
      <c r="GE12" s="282"/>
      <c r="GF12" s="282"/>
      <c r="GG12" s="282"/>
      <c r="GH12" s="282"/>
      <c r="GI12" s="282"/>
      <c r="GJ12" s="282"/>
      <c r="GK12" s="282"/>
      <c r="GL12" s="282"/>
      <c r="GM12" s="282"/>
      <c r="GN12" s="282"/>
      <c r="GO12" s="282"/>
      <c r="GP12" s="282"/>
      <c r="GQ12" s="282"/>
      <c r="GR12" s="282"/>
      <c r="GS12" s="282"/>
      <c r="GT12" s="282"/>
      <c r="GU12" s="282"/>
      <c r="GV12" s="282"/>
      <c r="GW12" s="282"/>
      <c r="GX12" s="282"/>
      <c r="GY12" s="282"/>
      <c r="GZ12" s="282"/>
      <c r="HA12" s="282"/>
      <c r="HB12" s="282"/>
      <c r="HC12" s="282"/>
      <c r="HD12" s="282"/>
      <c r="HE12" s="282"/>
      <c r="HF12" s="282"/>
      <c r="HG12" s="282"/>
      <c r="HH12" s="282"/>
      <c r="HI12" s="282"/>
      <c r="HJ12" s="282"/>
      <c r="HK12" s="282"/>
      <c r="HL12" s="282"/>
      <c r="HM12" s="282"/>
      <c r="HN12" s="282"/>
      <c r="HO12" s="282"/>
      <c r="HP12" s="282"/>
      <c r="HQ12" s="282"/>
      <c r="HR12" s="282"/>
      <c r="HS12" s="282"/>
      <c r="HT12" s="282"/>
      <c r="HU12" s="282"/>
      <c r="HV12" s="282"/>
      <c r="HW12" s="282"/>
      <c r="HX12" s="282"/>
      <c r="HY12" s="282"/>
      <c r="HZ12" s="282"/>
      <c r="IA12" s="282"/>
      <c r="IB12" s="282"/>
      <c r="IC12" s="282"/>
      <c r="ID12" s="282"/>
      <c r="IE12" s="282"/>
      <c r="IF12" s="282"/>
      <c r="IG12" s="282"/>
      <c r="IH12" s="282"/>
      <c r="II12" s="282"/>
      <c r="IJ12" s="282"/>
      <c r="IK12" s="282"/>
      <c r="IL12" s="282"/>
      <c r="IM12" s="282"/>
      <c r="IN12" s="282"/>
      <c r="IO12" s="282"/>
      <c r="IP12" s="282"/>
      <c r="IQ12" s="282"/>
      <c r="IR12" s="282"/>
      <c r="IS12" s="282"/>
      <c r="IT12" s="282"/>
      <c r="IU12" s="282"/>
      <c r="IV12" s="282"/>
      <c r="IW12" s="282"/>
      <c r="IX12" s="282"/>
      <c r="IY12" s="282"/>
      <c r="IZ12" s="282"/>
    </row>
    <row r="13" spans="1:260" s="125" customFormat="1" ht="18" customHeight="1" x14ac:dyDescent="0.2">
      <c r="A13" s="282"/>
      <c r="B13" s="234" t="s">
        <v>40</v>
      </c>
      <c r="C13" s="277"/>
      <c r="D13" s="406">
        <v>1004686</v>
      </c>
      <c r="E13" s="187">
        <v>2.1162235110294971</v>
      </c>
      <c r="F13" s="227"/>
      <c r="G13" s="235">
        <v>193502</v>
      </c>
      <c r="H13" s="236">
        <v>2.9833124323750959</v>
      </c>
      <c r="I13" s="277"/>
      <c r="J13" s="283">
        <v>40338</v>
      </c>
      <c r="K13" s="414">
        <f t="shared" si="0"/>
        <v>4.0149857766506152</v>
      </c>
      <c r="L13" s="236">
        <f t="shared" si="1"/>
        <v>20.846296162313568</v>
      </c>
      <c r="M13" s="279"/>
      <c r="N13" s="279">
        <f t="shared" si="2"/>
        <v>17</v>
      </c>
      <c r="O13" s="279">
        <v>3</v>
      </c>
      <c r="P13" s="279">
        <f>MATCH(O13,N$11:N$31,0)</f>
        <v>7</v>
      </c>
      <c r="Q13" s="280" t="str">
        <f t="shared" si="4"/>
        <v>Castilla y León</v>
      </c>
      <c r="R13" s="281">
        <f t="shared" si="5"/>
        <v>33.369203213561192</v>
      </c>
      <c r="S13" s="276"/>
      <c r="T13" s="276"/>
      <c r="U13" s="282"/>
      <c r="V13" s="282"/>
      <c r="W13" s="282"/>
      <c r="X13" s="282"/>
      <c r="Y13" s="282"/>
      <c r="Z13" s="282"/>
      <c r="AA13" s="282"/>
      <c r="AB13" s="282"/>
      <c r="AC13" s="282"/>
      <c r="AD13" s="282"/>
      <c r="AE13" s="282"/>
      <c r="AF13" s="282"/>
      <c r="AG13" s="282"/>
      <c r="AH13" s="282"/>
      <c r="AI13" s="282"/>
      <c r="AJ13" s="282"/>
      <c r="AK13" s="282"/>
      <c r="AL13" s="282"/>
      <c r="AM13" s="282"/>
      <c r="AN13" s="282"/>
      <c r="AO13" s="282"/>
      <c r="AP13" s="282"/>
      <c r="AQ13" s="282"/>
      <c r="AR13" s="282"/>
      <c r="AS13" s="282"/>
      <c r="AT13" s="282"/>
      <c r="AU13" s="282"/>
      <c r="AV13" s="282"/>
      <c r="AW13" s="282"/>
      <c r="AX13" s="282"/>
      <c r="AY13" s="282"/>
      <c r="AZ13" s="282"/>
      <c r="BA13" s="282"/>
      <c r="BB13" s="282"/>
      <c r="BC13" s="282"/>
      <c r="BD13" s="282"/>
      <c r="BE13" s="282"/>
      <c r="BF13" s="282"/>
      <c r="BG13" s="282"/>
      <c r="BH13" s="282"/>
      <c r="BI13" s="282"/>
      <c r="BJ13" s="282"/>
      <c r="BK13" s="282"/>
      <c r="BL13" s="282"/>
      <c r="BM13" s="282"/>
      <c r="BN13" s="282"/>
      <c r="BO13" s="282"/>
      <c r="BP13" s="282"/>
      <c r="BQ13" s="282"/>
      <c r="BR13" s="282"/>
      <c r="BS13" s="282"/>
      <c r="BT13" s="282"/>
      <c r="BU13" s="282"/>
      <c r="BV13" s="282"/>
      <c r="BW13" s="282"/>
      <c r="BX13" s="282"/>
      <c r="BY13" s="282"/>
      <c r="BZ13" s="282"/>
      <c r="CA13" s="282"/>
      <c r="CB13" s="282"/>
      <c r="CC13" s="282"/>
      <c r="CD13" s="282"/>
      <c r="CE13" s="282"/>
      <c r="CF13" s="282"/>
      <c r="CG13" s="282"/>
      <c r="CH13" s="282"/>
      <c r="CI13" s="282"/>
      <c r="CJ13" s="282"/>
      <c r="CK13" s="282"/>
      <c r="CL13" s="282"/>
      <c r="CM13" s="282"/>
      <c r="CN13" s="282"/>
      <c r="CO13" s="282"/>
      <c r="CP13" s="282"/>
      <c r="CQ13" s="282"/>
      <c r="CR13" s="282"/>
      <c r="CS13" s="282"/>
      <c r="CT13" s="282"/>
      <c r="CU13" s="282"/>
      <c r="CV13" s="282"/>
      <c r="CW13" s="282"/>
      <c r="CX13" s="282"/>
      <c r="CY13" s="282"/>
      <c r="CZ13" s="282"/>
      <c r="DA13" s="282"/>
      <c r="DB13" s="282"/>
      <c r="DC13" s="282"/>
      <c r="DD13" s="282"/>
      <c r="DE13" s="282"/>
      <c r="DF13" s="282"/>
      <c r="DG13" s="282"/>
      <c r="DH13" s="282"/>
      <c r="DI13" s="282"/>
      <c r="DJ13" s="282"/>
      <c r="DK13" s="282"/>
      <c r="DL13" s="282"/>
      <c r="DM13" s="282"/>
      <c r="DN13" s="282"/>
      <c r="DO13" s="282"/>
      <c r="DP13" s="282"/>
      <c r="DQ13" s="282"/>
      <c r="DR13" s="282"/>
      <c r="DS13" s="282"/>
      <c r="DT13" s="282"/>
      <c r="DU13" s="282"/>
      <c r="DV13" s="282"/>
      <c r="DW13" s="282"/>
      <c r="DX13" s="282"/>
      <c r="DY13" s="282"/>
      <c r="DZ13" s="282"/>
      <c r="EA13" s="282"/>
      <c r="EB13" s="282"/>
      <c r="EC13" s="282"/>
      <c r="ED13" s="282"/>
      <c r="EE13" s="282"/>
      <c r="EF13" s="282"/>
      <c r="EG13" s="282"/>
      <c r="EH13" s="282"/>
      <c r="EI13" s="282"/>
      <c r="EJ13" s="282"/>
      <c r="EK13" s="282"/>
      <c r="EL13" s="282"/>
      <c r="EM13" s="282"/>
      <c r="EN13" s="282"/>
      <c r="EO13" s="282"/>
      <c r="EP13" s="282"/>
      <c r="EQ13" s="282"/>
      <c r="ER13" s="282"/>
      <c r="ES13" s="282"/>
      <c r="ET13" s="282"/>
      <c r="EU13" s="282"/>
      <c r="EV13" s="282"/>
      <c r="EW13" s="282"/>
      <c r="EX13" s="282"/>
      <c r="EY13" s="282"/>
      <c r="EZ13" s="282"/>
      <c r="FA13" s="282"/>
      <c r="FB13" s="282"/>
      <c r="FC13" s="282"/>
      <c r="FD13" s="282"/>
      <c r="FE13" s="282"/>
      <c r="FF13" s="282"/>
      <c r="FG13" s="282"/>
      <c r="FH13" s="282"/>
      <c r="FI13" s="282"/>
      <c r="FJ13" s="282"/>
      <c r="FK13" s="282"/>
      <c r="FL13" s="282"/>
      <c r="FM13" s="282"/>
      <c r="FN13" s="282"/>
      <c r="FO13" s="282"/>
      <c r="FP13" s="282"/>
      <c r="FQ13" s="282"/>
      <c r="FR13" s="282"/>
      <c r="FS13" s="282"/>
      <c r="FT13" s="282"/>
      <c r="FU13" s="282"/>
      <c r="FV13" s="282"/>
      <c r="FW13" s="282"/>
      <c r="FX13" s="282"/>
      <c r="FY13" s="282"/>
      <c r="FZ13" s="282"/>
      <c r="GA13" s="282"/>
      <c r="GB13" s="282"/>
      <c r="GC13" s="282"/>
      <c r="GD13" s="282"/>
      <c r="GE13" s="282"/>
      <c r="GF13" s="282"/>
      <c r="GG13" s="282"/>
      <c r="GH13" s="282"/>
      <c r="GI13" s="282"/>
      <c r="GJ13" s="282"/>
      <c r="GK13" s="282"/>
      <c r="GL13" s="282"/>
      <c r="GM13" s="282"/>
      <c r="GN13" s="282"/>
      <c r="GO13" s="282"/>
      <c r="GP13" s="282"/>
      <c r="GQ13" s="282"/>
      <c r="GR13" s="282"/>
      <c r="GS13" s="282"/>
      <c r="GT13" s="282"/>
      <c r="GU13" s="282"/>
      <c r="GV13" s="282"/>
      <c r="GW13" s="282"/>
      <c r="GX13" s="282"/>
      <c r="GY13" s="282"/>
      <c r="GZ13" s="282"/>
      <c r="HA13" s="282"/>
      <c r="HB13" s="282"/>
      <c r="HC13" s="282"/>
      <c r="HD13" s="282"/>
      <c r="HE13" s="282"/>
      <c r="HF13" s="282"/>
      <c r="HG13" s="282"/>
      <c r="HH13" s="282"/>
      <c r="HI13" s="282"/>
      <c r="HJ13" s="282"/>
      <c r="HK13" s="282"/>
      <c r="HL13" s="282"/>
      <c r="HM13" s="282"/>
      <c r="HN13" s="282"/>
      <c r="HO13" s="282"/>
      <c r="HP13" s="282"/>
      <c r="HQ13" s="282"/>
      <c r="HR13" s="282"/>
      <c r="HS13" s="282"/>
      <c r="HT13" s="282"/>
      <c r="HU13" s="282"/>
      <c r="HV13" s="282"/>
      <c r="HW13" s="282"/>
      <c r="HX13" s="282"/>
      <c r="HY13" s="282"/>
      <c r="HZ13" s="282"/>
      <c r="IA13" s="282"/>
      <c r="IB13" s="282"/>
      <c r="IC13" s="282"/>
      <c r="ID13" s="282"/>
      <c r="IE13" s="282"/>
      <c r="IF13" s="282"/>
      <c r="IG13" s="282"/>
      <c r="IH13" s="282"/>
      <c r="II13" s="282"/>
      <c r="IJ13" s="282"/>
      <c r="IK13" s="282"/>
      <c r="IL13" s="282"/>
      <c r="IM13" s="282"/>
      <c r="IN13" s="282"/>
      <c r="IO13" s="282"/>
      <c r="IP13" s="282"/>
      <c r="IQ13" s="282"/>
      <c r="IR13" s="282"/>
      <c r="IS13" s="282"/>
      <c r="IT13" s="282"/>
      <c r="IU13" s="282"/>
      <c r="IV13" s="282"/>
      <c r="IW13" s="282"/>
      <c r="IX13" s="282"/>
      <c r="IY13" s="282"/>
      <c r="IZ13" s="282"/>
    </row>
    <row r="14" spans="1:260" s="125" customFormat="1" ht="18" customHeight="1" x14ac:dyDescent="0.2">
      <c r="A14" s="282"/>
      <c r="B14" s="234" t="s">
        <v>41</v>
      </c>
      <c r="C14" s="277"/>
      <c r="D14" s="406">
        <v>1176659</v>
      </c>
      <c r="E14" s="187">
        <v>2.4784593796115968</v>
      </c>
      <c r="F14" s="227"/>
      <c r="G14" s="235">
        <v>122308</v>
      </c>
      <c r="H14" s="236">
        <v>1.8856806491867435</v>
      </c>
      <c r="I14" s="277"/>
      <c r="J14" s="283">
        <v>36595</v>
      </c>
      <c r="K14" s="414">
        <f t="shared" si="0"/>
        <v>3.110076921181073</v>
      </c>
      <c r="L14" s="236">
        <f t="shared" si="1"/>
        <v>29.920364980213886</v>
      </c>
      <c r="M14" s="279"/>
      <c r="N14" s="279">
        <f t="shared" si="2"/>
        <v>8</v>
      </c>
      <c r="O14" s="279">
        <v>4</v>
      </c>
      <c r="P14" s="279">
        <f t="shared" si="3"/>
        <v>16</v>
      </c>
      <c r="Q14" s="280" t="str">
        <f t="shared" si="4"/>
        <v>País Vasco</v>
      </c>
      <c r="R14" s="281">
        <f t="shared" si="5"/>
        <v>32.512714784799293</v>
      </c>
      <c r="S14" s="276"/>
      <c r="T14" s="276"/>
      <c r="U14" s="282"/>
      <c r="V14" s="282"/>
      <c r="W14" s="282"/>
      <c r="X14" s="282"/>
      <c r="Y14" s="282"/>
      <c r="Z14" s="282"/>
      <c r="AA14" s="282"/>
      <c r="AB14" s="282"/>
      <c r="AC14" s="282"/>
      <c r="AD14" s="282"/>
      <c r="AE14" s="282"/>
      <c r="AF14" s="282"/>
      <c r="AG14" s="282"/>
      <c r="AH14" s="282"/>
      <c r="AI14" s="282"/>
      <c r="AJ14" s="282"/>
      <c r="AK14" s="282"/>
      <c r="AL14" s="282"/>
      <c r="AM14" s="282"/>
      <c r="AN14" s="282"/>
      <c r="AO14" s="282"/>
      <c r="AP14" s="282"/>
      <c r="AQ14" s="282"/>
      <c r="AR14" s="282"/>
      <c r="AS14" s="282"/>
      <c r="AT14" s="282"/>
      <c r="AU14" s="282"/>
      <c r="AV14" s="282"/>
      <c r="AW14" s="282"/>
      <c r="AX14" s="282"/>
      <c r="AY14" s="282"/>
      <c r="AZ14" s="282"/>
      <c r="BA14" s="282"/>
      <c r="BB14" s="282"/>
      <c r="BC14" s="282"/>
      <c r="BD14" s="282"/>
      <c r="BE14" s="282"/>
      <c r="BF14" s="282"/>
      <c r="BG14" s="282"/>
      <c r="BH14" s="282"/>
      <c r="BI14" s="282"/>
      <c r="BJ14" s="282"/>
      <c r="BK14" s="282"/>
      <c r="BL14" s="282"/>
      <c r="BM14" s="282"/>
      <c r="BN14" s="282"/>
      <c r="BO14" s="282"/>
      <c r="BP14" s="282"/>
      <c r="BQ14" s="282"/>
      <c r="BR14" s="282"/>
      <c r="BS14" s="282"/>
      <c r="BT14" s="282"/>
      <c r="BU14" s="282"/>
      <c r="BV14" s="282"/>
      <c r="BW14" s="282"/>
      <c r="BX14" s="282"/>
      <c r="BY14" s="282"/>
      <c r="BZ14" s="282"/>
      <c r="CA14" s="282"/>
      <c r="CB14" s="282"/>
      <c r="CC14" s="282"/>
      <c r="CD14" s="282"/>
      <c r="CE14" s="282"/>
      <c r="CF14" s="282"/>
      <c r="CG14" s="282"/>
      <c r="CH14" s="282"/>
      <c r="CI14" s="282"/>
      <c r="CJ14" s="282"/>
      <c r="CK14" s="282"/>
      <c r="CL14" s="282"/>
      <c r="CM14" s="282"/>
      <c r="CN14" s="282"/>
      <c r="CO14" s="282"/>
      <c r="CP14" s="282"/>
      <c r="CQ14" s="282"/>
      <c r="CR14" s="282"/>
      <c r="CS14" s="282"/>
      <c r="CT14" s="282"/>
      <c r="CU14" s="282"/>
      <c r="CV14" s="282"/>
      <c r="CW14" s="282"/>
      <c r="CX14" s="282"/>
      <c r="CY14" s="282"/>
      <c r="CZ14" s="282"/>
      <c r="DA14" s="282"/>
      <c r="DB14" s="282"/>
      <c r="DC14" s="282"/>
      <c r="DD14" s="282"/>
      <c r="DE14" s="282"/>
      <c r="DF14" s="282"/>
      <c r="DG14" s="282"/>
      <c r="DH14" s="282"/>
      <c r="DI14" s="282"/>
      <c r="DJ14" s="282"/>
      <c r="DK14" s="282"/>
      <c r="DL14" s="282"/>
      <c r="DM14" s="282"/>
      <c r="DN14" s="282"/>
      <c r="DO14" s="282"/>
      <c r="DP14" s="282"/>
      <c r="DQ14" s="282"/>
      <c r="DR14" s="282"/>
      <c r="DS14" s="282"/>
      <c r="DT14" s="282"/>
      <c r="DU14" s="282"/>
      <c r="DV14" s="282"/>
      <c r="DW14" s="282"/>
      <c r="DX14" s="282"/>
      <c r="DY14" s="282"/>
      <c r="DZ14" s="282"/>
      <c r="EA14" s="282"/>
      <c r="EB14" s="282"/>
      <c r="EC14" s="282"/>
      <c r="ED14" s="282"/>
      <c r="EE14" s="282"/>
      <c r="EF14" s="282"/>
      <c r="EG14" s="282"/>
      <c r="EH14" s="282"/>
      <c r="EI14" s="282"/>
      <c r="EJ14" s="282"/>
      <c r="EK14" s="282"/>
      <c r="EL14" s="282"/>
      <c r="EM14" s="282"/>
      <c r="EN14" s="282"/>
      <c r="EO14" s="282"/>
      <c r="EP14" s="282"/>
      <c r="EQ14" s="282"/>
      <c r="ER14" s="282"/>
      <c r="ES14" s="282"/>
      <c r="ET14" s="282"/>
      <c r="EU14" s="282"/>
      <c r="EV14" s="282"/>
      <c r="EW14" s="282"/>
      <c r="EX14" s="282"/>
      <c r="EY14" s="282"/>
      <c r="EZ14" s="282"/>
      <c r="FA14" s="282"/>
      <c r="FB14" s="282"/>
      <c r="FC14" s="282"/>
      <c r="FD14" s="282"/>
      <c r="FE14" s="282"/>
      <c r="FF14" s="282"/>
      <c r="FG14" s="282"/>
      <c r="FH14" s="282"/>
      <c r="FI14" s="282"/>
      <c r="FJ14" s="282"/>
      <c r="FK14" s="282"/>
      <c r="FL14" s="282"/>
      <c r="FM14" s="282"/>
      <c r="FN14" s="282"/>
      <c r="FO14" s="282"/>
      <c r="FP14" s="282"/>
      <c r="FQ14" s="282"/>
      <c r="FR14" s="282"/>
      <c r="FS14" s="282"/>
      <c r="FT14" s="282"/>
      <c r="FU14" s="282"/>
      <c r="FV14" s="282"/>
      <c r="FW14" s="282"/>
      <c r="FX14" s="282"/>
      <c r="FY14" s="282"/>
      <c r="FZ14" s="282"/>
      <c r="GA14" s="282"/>
      <c r="GB14" s="282"/>
      <c r="GC14" s="282"/>
      <c r="GD14" s="282"/>
      <c r="GE14" s="282"/>
      <c r="GF14" s="282"/>
      <c r="GG14" s="282"/>
      <c r="GH14" s="282"/>
      <c r="GI14" s="282"/>
      <c r="GJ14" s="282"/>
      <c r="GK14" s="282"/>
      <c r="GL14" s="282"/>
      <c r="GM14" s="282"/>
      <c r="GN14" s="282"/>
      <c r="GO14" s="282"/>
      <c r="GP14" s="282"/>
      <c r="GQ14" s="282"/>
      <c r="GR14" s="282"/>
      <c r="GS14" s="282"/>
      <c r="GT14" s="282"/>
      <c r="GU14" s="282"/>
      <c r="GV14" s="282"/>
      <c r="GW14" s="282"/>
      <c r="GX14" s="282"/>
      <c r="GY14" s="282"/>
      <c r="GZ14" s="282"/>
      <c r="HA14" s="282"/>
      <c r="HB14" s="282"/>
      <c r="HC14" s="282"/>
      <c r="HD14" s="282"/>
      <c r="HE14" s="282"/>
      <c r="HF14" s="282"/>
      <c r="HG14" s="282"/>
      <c r="HH14" s="282"/>
      <c r="HI14" s="282"/>
      <c r="HJ14" s="282"/>
      <c r="HK14" s="282"/>
      <c r="HL14" s="282"/>
      <c r="HM14" s="282"/>
      <c r="HN14" s="282"/>
      <c r="HO14" s="282"/>
      <c r="HP14" s="282"/>
      <c r="HQ14" s="282"/>
      <c r="HR14" s="282"/>
      <c r="HS14" s="282"/>
      <c r="HT14" s="282"/>
      <c r="HU14" s="282"/>
      <c r="HV14" s="282"/>
      <c r="HW14" s="282"/>
      <c r="HX14" s="282"/>
      <c r="HY14" s="282"/>
      <c r="HZ14" s="282"/>
      <c r="IA14" s="282"/>
      <c r="IB14" s="282"/>
      <c r="IC14" s="282"/>
      <c r="ID14" s="282"/>
      <c r="IE14" s="282"/>
      <c r="IF14" s="282"/>
      <c r="IG14" s="282"/>
      <c r="IH14" s="282"/>
      <c r="II14" s="282"/>
      <c r="IJ14" s="282"/>
      <c r="IK14" s="282"/>
      <c r="IL14" s="282"/>
      <c r="IM14" s="282"/>
      <c r="IN14" s="282"/>
      <c r="IO14" s="282"/>
      <c r="IP14" s="282"/>
      <c r="IQ14" s="282"/>
      <c r="IR14" s="282"/>
      <c r="IS14" s="282"/>
      <c r="IT14" s="282"/>
      <c r="IU14" s="282"/>
      <c r="IV14" s="282"/>
      <c r="IW14" s="282"/>
      <c r="IX14" s="282"/>
      <c r="IY14" s="282"/>
      <c r="IZ14" s="282"/>
    </row>
    <row r="15" spans="1:260" s="125" customFormat="1" ht="18" customHeight="1" x14ac:dyDescent="0.2">
      <c r="A15" s="282"/>
      <c r="B15" s="234" t="s">
        <v>9</v>
      </c>
      <c r="C15" s="277"/>
      <c r="D15" s="406">
        <v>2177701</v>
      </c>
      <c r="E15" s="187">
        <v>4.5870073397981521</v>
      </c>
      <c r="F15" s="227"/>
      <c r="G15" s="235">
        <v>246866</v>
      </c>
      <c r="H15" s="236">
        <v>3.8060506192737567</v>
      </c>
      <c r="I15" s="277"/>
      <c r="J15" s="283">
        <v>48083</v>
      </c>
      <c r="K15" s="414">
        <f t="shared" si="0"/>
        <v>2.2079706993751667</v>
      </c>
      <c r="L15" s="236">
        <f t="shared" si="1"/>
        <v>19.477368288869265</v>
      </c>
      <c r="M15" s="279"/>
      <c r="N15" s="279">
        <f t="shared" si="2"/>
        <v>18</v>
      </c>
      <c r="O15" s="279">
        <v>5</v>
      </c>
      <c r="P15" s="279">
        <f t="shared" si="3"/>
        <v>17</v>
      </c>
      <c r="Q15" s="280" t="str">
        <f t="shared" si="4"/>
        <v>Rioja, La</v>
      </c>
      <c r="R15" s="281">
        <f t="shared" si="5"/>
        <v>31.455097383173428</v>
      </c>
      <c r="S15" s="276"/>
      <c r="T15" s="276"/>
      <c r="U15" s="282"/>
      <c r="V15" s="282"/>
      <c r="W15" s="282"/>
      <c r="X15" s="282"/>
      <c r="Y15" s="282"/>
      <c r="Z15" s="282"/>
      <c r="AA15" s="282"/>
      <c r="AB15" s="282"/>
      <c r="AC15" s="282"/>
      <c r="AD15" s="282"/>
      <c r="AE15" s="282"/>
      <c r="AF15" s="282"/>
      <c r="AG15" s="282"/>
      <c r="AH15" s="282"/>
      <c r="AI15" s="282"/>
      <c r="AJ15" s="282"/>
      <c r="AK15" s="282"/>
      <c r="AL15" s="282"/>
      <c r="AM15" s="282"/>
      <c r="AN15" s="282"/>
      <c r="AO15" s="282"/>
      <c r="AP15" s="282"/>
      <c r="AQ15" s="282"/>
      <c r="AR15" s="282"/>
      <c r="AS15" s="282"/>
      <c r="AT15" s="282"/>
      <c r="AU15" s="282"/>
      <c r="AV15" s="282"/>
      <c r="AW15" s="282"/>
      <c r="AX15" s="282"/>
      <c r="AY15" s="282"/>
      <c r="AZ15" s="282"/>
      <c r="BA15" s="282"/>
      <c r="BB15" s="282"/>
      <c r="BC15" s="282"/>
      <c r="BD15" s="282"/>
      <c r="BE15" s="282"/>
      <c r="BF15" s="282"/>
      <c r="BG15" s="282"/>
      <c r="BH15" s="282"/>
      <c r="BI15" s="282"/>
      <c r="BJ15" s="282"/>
      <c r="BK15" s="282"/>
      <c r="BL15" s="282"/>
      <c r="BM15" s="282"/>
      <c r="BN15" s="282"/>
      <c r="BO15" s="282"/>
      <c r="BP15" s="282"/>
      <c r="BQ15" s="282"/>
      <c r="BR15" s="282"/>
      <c r="BS15" s="282"/>
      <c r="BT15" s="282"/>
      <c r="BU15" s="282"/>
      <c r="BV15" s="282"/>
      <c r="BW15" s="282"/>
      <c r="BX15" s="282"/>
      <c r="BY15" s="282"/>
      <c r="BZ15" s="282"/>
      <c r="CA15" s="282"/>
      <c r="CB15" s="282"/>
      <c r="CC15" s="282"/>
      <c r="CD15" s="282"/>
      <c r="CE15" s="282"/>
      <c r="CF15" s="282"/>
      <c r="CG15" s="282"/>
      <c r="CH15" s="282"/>
      <c r="CI15" s="282"/>
      <c r="CJ15" s="282"/>
      <c r="CK15" s="282"/>
      <c r="CL15" s="282"/>
      <c r="CM15" s="282"/>
      <c r="CN15" s="282"/>
      <c r="CO15" s="282"/>
      <c r="CP15" s="282"/>
      <c r="CQ15" s="282"/>
      <c r="CR15" s="282"/>
      <c r="CS15" s="282"/>
      <c r="CT15" s="282"/>
      <c r="CU15" s="282"/>
      <c r="CV15" s="282"/>
      <c r="CW15" s="282"/>
      <c r="CX15" s="282"/>
      <c r="CY15" s="282"/>
      <c r="CZ15" s="282"/>
      <c r="DA15" s="282"/>
      <c r="DB15" s="282"/>
      <c r="DC15" s="282"/>
      <c r="DD15" s="282"/>
      <c r="DE15" s="282"/>
      <c r="DF15" s="282"/>
      <c r="DG15" s="282"/>
      <c r="DH15" s="282"/>
      <c r="DI15" s="282"/>
      <c r="DJ15" s="282"/>
      <c r="DK15" s="282"/>
      <c r="DL15" s="282"/>
      <c r="DM15" s="282"/>
      <c r="DN15" s="282"/>
      <c r="DO15" s="282"/>
      <c r="DP15" s="282"/>
      <c r="DQ15" s="282"/>
      <c r="DR15" s="282"/>
      <c r="DS15" s="282"/>
      <c r="DT15" s="282"/>
      <c r="DU15" s="282"/>
      <c r="DV15" s="282"/>
      <c r="DW15" s="282"/>
      <c r="DX15" s="282"/>
      <c r="DY15" s="282"/>
      <c r="DZ15" s="282"/>
      <c r="EA15" s="282"/>
      <c r="EB15" s="282"/>
      <c r="EC15" s="282"/>
      <c r="ED15" s="282"/>
      <c r="EE15" s="282"/>
      <c r="EF15" s="282"/>
      <c r="EG15" s="282"/>
      <c r="EH15" s="282"/>
      <c r="EI15" s="282"/>
      <c r="EJ15" s="282"/>
      <c r="EK15" s="282"/>
      <c r="EL15" s="282"/>
      <c r="EM15" s="282"/>
      <c r="EN15" s="282"/>
      <c r="EO15" s="282"/>
      <c r="EP15" s="282"/>
      <c r="EQ15" s="282"/>
      <c r="ER15" s="282"/>
      <c r="ES15" s="282"/>
      <c r="ET15" s="282"/>
      <c r="EU15" s="282"/>
      <c r="EV15" s="282"/>
      <c r="EW15" s="282"/>
      <c r="EX15" s="282"/>
      <c r="EY15" s="282"/>
      <c r="EZ15" s="282"/>
      <c r="FA15" s="282"/>
      <c r="FB15" s="282"/>
      <c r="FC15" s="282"/>
      <c r="FD15" s="282"/>
      <c r="FE15" s="282"/>
      <c r="FF15" s="282"/>
      <c r="FG15" s="282"/>
      <c r="FH15" s="282"/>
      <c r="FI15" s="282"/>
      <c r="FJ15" s="282"/>
      <c r="FK15" s="282"/>
      <c r="FL15" s="282"/>
      <c r="FM15" s="282"/>
      <c r="FN15" s="282"/>
      <c r="FO15" s="282"/>
      <c r="FP15" s="282"/>
      <c r="FQ15" s="282"/>
      <c r="FR15" s="282"/>
      <c r="FS15" s="282"/>
      <c r="FT15" s="282"/>
      <c r="FU15" s="282"/>
      <c r="FV15" s="282"/>
      <c r="FW15" s="282"/>
      <c r="FX15" s="282"/>
      <c r="FY15" s="282"/>
      <c r="FZ15" s="282"/>
      <c r="GA15" s="282"/>
      <c r="GB15" s="282"/>
      <c r="GC15" s="282"/>
      <c r="GD15" s="282"/>
      <c r="GE15" s="282"/>
      <c r="GF15" s="282"/>
      <c r="GG15" s="282"/>
      <c r="GH15" s="282"/>
      <c r="GI15" s="282"/>
      <c r="GJ15" s="282"/>
      <c r="GK15" s="282"/>
      <c r="GL15" s="282"/>
      <c r="GM15" s="282"/>
      <c r="GN15" s="282"/>
      <c r="GO15" s="282"/>
      <c r="GP15" s="282"/>
      <c r="GQ15" s="282"/>
      <c r="GR15" s="282"/>
      <c r="GS15" s="282"/>
      <c r="GT15" s="282"/>
      <c r="GU15" s="282"/>
      <c r="GV15" s="282"/>
      <c r="GW15" s="282"/>
      <c r="GX15" s="282"/>
      <c r="GY15" s="282"/>
      <c r="GZ15" s="282"/>
      <c r="HA15" s="282"/>
      <c r="HB15" s="282"/>
      <c r="HC15" s="282"/>
      <c r="HD15" s="282"/>
      <c r="HE15" s="282"/>
      <c r="HF15" s="282"/>
      <c r="HG15" s="282"/>
      <c r="HH15" s="282"/>
      <c r="HI15" s="282"/>
      <c r="HJ15" s="282"/>
      <c r="HK15" s="282"/>
      <c r="HL15" s="282"/>
      <c r="HM15" s="282"/>
      <c r="HN15" s="282"/>
      <c r="HO15" s="282"/>
      <c r="HP15" s="282"/>
      <c r="HQ15" s="282"/>
      <c r="HR15" s="282"/>
      <c r="HS15" s="282"/>
      <c r="HT15" s="282"/>
      <c r="HU15" s="282"/>
      <c r="HV15" s="282"/>
      <c r="HW15" s="282"/>
      <c r="HX15" s="282"/>
      <c r="HY15" s="282"/>
      <c r="HZ15" s="282"/>
      <c r="IA15" s="282"/>
      <c r="IB15" s="282"/>
      <c r="IC15" s="282"/>
      <c r="ID15" s="282"/>
      <c r="IE15" s="282"/>
      <c r="IF15" s="282"/>
      <c r="IG15" s="282"/>
      <c r="IH15" s="282"/>
      <c r="II15" s="282"/>
      <c r="IJ15" s="282"/>
      <c r="IK15" s="282"/>
      <c r="IL15" s="282"/>
      <c r="IM15" s="282"/>
      <c r="IN15" s="282"/>
      <c r="IO15" s="282"/>
      <c r="IP15" s="282"/>
      <c r="IQ15" s="282"/>
      <c r="IR15" s="282"/>
      <c r="IS15" s="282"/>
      <c r="IT15" s="282"/>
      <c r="IU15" s="282"/>
      <c r="IV15" s="282"/>
      <c r="IW15" s="282"/>
      <c r="IX15" s="282"/>
      <c r="IY15" s="282"/>
      <c r="IZ15" s="282"/>
    </row>
    <row r="16" spans="1:260" s="125" customFormat="1" ht="18" customHeight="1" x14ac:dyDescent="0.2">
      <c r="A16" s="282"/>
      <c r="B16" s="234" t="s">
        <v>8</v>
      </c>
      <c r="C16" s="277"/>
      <c r="D16" s="407">
        <v>585402</v>
      </c>
      <c r="E16" s="187">
        <v>1.2330633409878207</v>
      </c>
      <c r="F16" s="227"/>
      <c r="G16" s="239">
        <v>99678</v>
      </c>
      <c r="H16" s="236">
        <v>1.5367831683098099</v>
      </c>
      <c r="I16" s="277"/>
      <c r="J16" s="283">
        <v>22681</v>
      </c>
      <c r="K16" s="414">
        <f t="shared" si="0"/>
        <v>3.874431587182825</v>
      </c>
      <c r="L16" s="236">
        <f t="shared" si="1"/>
        <v>22.754268745360058</v>
      </c>
      <c r="M16" s="279"/>
      <c r="N16" s="279">
        <f t="shared" si="2"/>
        <v>15</v>
      </c>
      <c r="O16" s="279">
        <v>6</v>
      </c>
      <c r="P16" s="279">
        <f t="shared" si="3"/>
        <v>9</v>
      </c>
      <c r="Q16" s="280" t="str">
        <f t="shared" si="4"/>
        <v>Cataluña</v>
      </c>
      <c r="R16" s="284">
        <f t="shared" si="5"/>
        <v>30.894131856544028</v>
      </c>
      <c r="S16" s="276"/>
      <c r="T16" s="276"/>
      <c r="U16" s="282"/>
      <c r="V16" s="282"/>
      <c r="W16" s="282"/>
      <c r="X16" s="282"/>
      <c r="Y16" s="282"/>
      <c r="Z16" s="282"/>
      <c r="AA16" s="282"/>
      <c r="AB16" s="282"/>
      <c r="AC16" s="282"/>
      <c r="AD16" s="282"/>
      <c r="AE16" s="282"/>
      <c r="AF16" s="282"/>
      <c r="AG16" s="282"/>
      <c r="AH16" s="282"/>
      <c r="AI16" s="282"/>
      <c r="AJ16" s="282"/>
      <c r="AK16" s="282"/>
      <c r="AL16" s="282"/>
      <c r="AM16" s="282"/>
      <c r="AN16" s="282"/>
      <c r="AO16" s="282"/>
      <c r="AP16" s="282"/>
      <c r="AQ16" s="282"/>
      <c r="AR16" s="282"/>
      <c r="AS16" s="282"/>
      <c r="AT16" s="282"/>
      <c r="AU16" s="282"/>
      <c r="AV16" s="282"/>
      <c r="AW16" s="282"/>
      <c r="AX16" s="282"/>
      <c r="AY16" s="282"/>
      <c r="AZ16" s="282"/>
      <c r="BA16" s="282"/>
      <c r="BB16" s="282"/>
      <c r="BC16" s="282"/>
      <c r="BD16" s="282"/>
      <c r="BE16" s="282"/>
      <c r="BF16" s="282"/>
      <c r="BG16" s="282"/>
      <c r="BH16" s="282"/>
      <c r="BI16" s="282"/>
      <c r="BJ16" s="282"/>
      <c r="BK16" s="282"/>
      <c r="BL16" s="282"/>
      <c r="BM16" s="282"/>
      <c r="BN16" s="282"/>
      <c r="BO16" s="282"/>
      <c r="BP16" s="282"/>
      <c r="BQ16" s="282"/>
      <c r="BR16" s="282"/>
      <c r="BS16" s="282"/>
      <c r="BT16" s="282"/>
      <c r="BU16" s="282"/>
      <c r="BV16" s="282"/>
      <c r="BW16" s="282"/>
      <c r="BX16" s="282"/>
      <c r="BY16" s="282"/>
      <c r="BZ16" s="282"/>
      <c r="CA16" s="282"/>
      <c r="CB16" s="282"/>
      <c r="CC16" s="282"/>
      <c r="CD16" s="282"/>
      <c r="CE16" s="282"/>
      <c r="CF16" s="282"/>
      <c r="CG16" s="282"/>
      <c r="CH16" s="282"/>
      <c r="CI16" s="282"/>
      <c r="CJ16" s="282"/>
      <c r="CK16" s="282"/>
      <c r="CL16" s="282"/>
      <c r="CM16" s="282"/>
      <c r="CN16" s="282"/>
      <c r="CO16" s="282"/>
      <c r="CP16" s="282"/>
      <c r="CQ16" s="282"/>
      <c r="CR16" s="282"/>
      <c r="CS16" s="282"/>
      <c r="CT16" s="282"/>
      <c r="CU16" s="282"/>
      <c r="CV16" s="282"/>
      <c r="CW16" s="282"/>
      <c r="CX16" s="282"/>
      <c r="CY16" s="282"/>
      <c r="CZ16" s="282"/>
      <c r="DA16" s="282"/>
      <c r="DB16" s="282"/>
      <c r="DC16" s="282"/>
      <c r="DD16" s="282"/>
      <c r="DE16" s="282"/>
      <c r="DF16" s="282"/>
      <c r="DG16" s="282"/>
      <c r="DH16" s="282"/>
      <c r="DI16" s="282"/>
      <c r="DJ16" s="282"/>
      <c r="DK16" s="282"/>
      <c r="DL16" s="282"/>
      <c r="DM16" s="282"/>
      <c r="DN16" s="282"/>
      <c r="DO16" s="282"/>
      <c r="DP16" s="282"/>
      <c r="DQ16" s="282"/>
      <c r="DR16" s="282"/>
      <c r="DS16" s="282"/>
      <c r="DT16" s="282"/>
      <c r="DU16" s="282"/>
      <c r="DV16" s="282"/>
      <c r="DW16" s="282"/>
      <c r="DX16" s="282"/>
      <c r="DY16" s="282"/>
      <c r="DZ16" s="282"/>
      <c r="EA16" s="282"/>
      <c r="EB16" s="282"/>
      <c r="EC16" s="282"/>
      <c r="ED16" s="282"/>
      <c r="EE16" s="282"/>
      <c r="EF16" s="282"/>
      <c r="EG16" s="282"/>
      <c r="EH16" s="282"/>
      <c r="EI16" s="282"/>
      <c r="EJ16" s="282"/>
      <c r="EK16" s="282"/>
      <c r="EL16" s="282"/>
      <c r="EM16" s="282"/>
      <c r="EN16" s="282"/>
      <c r="EO16" s="282"/>
      <c r="EP16" s="282"/>
      <c r="EQ16" s="282"/>
      <c r="ER16" s="282"/>
      <c r="ES16" s="282"/>
      <c r="ET16" s="282"/>
      <c r="EU16" s="282"/>
      <c r="EV16" s="282"/>
      <c r="EW16" s="282"/>
      <c r="EX16" s="282"/>
      <c r="EY16" s="282"/>
      <c r="EZ16" s="282"/>
      <c r="FA16" s="282"/>
      <c r="FB16" s="282"/>
      <c r="FC16" s="282"/>
      <c r="FD16" s="282"/>
      <c r="FE16" s="282"/>
      <c r="FF16" s="282"/>
      <c r="FG16" s="282"/>
      <c r="FH16" s="282"/>
      <c r="FI16" s="282"/>
      <c r="FJ16" s="282"/>
      <c r="FK16" s="282"/>
      <c r="FL16" s="282"/>
      <c r="FM16" s="282"/>
      <c r="FN16" s="282"/>
      <c r="FO16" s="282"/>
      <c r="FP16" s="282"/>
      <c r="FQ16" s="282"/>
      <c r="FR16" s="282"/>
      <c r="FS16" s="282"/>
      <c r="FT16" s="282"/>
      <c r="FU16" s="282"/>
      <c r="FV16" s="282"/>
      <c r="FW16" s="282"/>
      <c r="FX16" s="282"/>
      <c r="FY16" s="282"/>
      <c r="FZ16" s="282"/>
      <c r="GA16" s="282"/>
      <c r="GB16" s="282"/>
      <c r="GC16" s="282"/>
      <c r="GD16" s="282"/>
      <c r="GE16" s="282"/>
      <c r="GF16" s="282"/>
      <c r="GG16" s="282"/>
      <c r="GH16" s="282"/>
      <c r="GI16" s="282"/>
      <c r="GJ16" s="282"/>
      <c r="GK16" s="282"/>
      <c r="GL16" s="282"/>
      <c r="GM16" s="282"/>
      <c r="GN16" s="282"/>
      <c r="GO16" s="282"/>
      <c r="GP16" s="282"/>
      <c r="GQ16" s="282"/>
      <c r="GR16" s="282"/>
      <c r="GS16" s="282"/>
      <c r="GT16" s="282"/>
      <c r="GU16" s="282"/>
      <c r="GV16" s="282"/>
      <c r="GW16" s="282"/>
      <c r="GX16" s="282"/>
      <c r="GY16" s="282"/>
      <c r="GZ16" s="282"/>
      <c r="HA16" s="282"/>
      <c r="HB16" s="282"/>
      <c r="HC16" s="282"/>
      <c r="HD16" s="282"/>
      <c r="HE16" s="282"/>
      <c r="HF16" s="282"/>
      <c r="HG16" s="282"/>
      <c r="HH16" s="282"/>
      <c r="HI16" s="282"/>
      <c r="HJ16" s="282"/>
      <c r="HK16" s="282"/>
      <c r="HL16" s="282"/>
      <c r="HM16" s="282"/>
      <c r="HN16" s="282"/>
      <c r="HO16" s="282"/>
      <c r="HP16" s="282"/>
      <c r="HQ16" s="282"/>
      <c r="HR16" s="282"/>
      <c r="HS16" s="282"/>
      <c r="HT16" s="282"/>
      <c r="HU16" s="282"/>
      <c r="HV16" s="282"/>
      <c r="HW16" s="282"/>
      <c r="HX16" s="282"/>
      <c r="HY16" s="282"/>
      <c r="HZ16" s="282"/>
      <c r="IA16" s="282"/>
      <c r="IB16" s="282"/>
      <c r="IC16" s="282"/>
      <c r="ID16" s="282"/>
      <c r="IE16" s="282"/>
      <c r="IF16" s="282"/>
      <c r="IG16" s="282"/>
      <c r="IH16" s="282"/>
      <c r="II16" s="282"/>
      <c r="IJ16" s="282"/>
      <c r="IK16" s="282"/>
      <c r="IL16" s="282"/>
      <c r="IM16" s="282"/>
      <c r="IN16" s="282"/>
      <c r="IO16" s="282"/>
      <c r="IP16" s="282"/>
      <c r="IQ16" s="282"/>
      <c r="IR16" s="282"/>
      <c r="IS16" s="282"/>
      <c r="IT16" s="282"/>
      <c r="IU16" s="282"/>
      <c r="IV16" s="282"/>
      <c r="IW16" s="282"/>
      <c r="IX16" s="282"/>
      <c r="IY16" s="282"/>
      <c r="IZ16" s="282"/>
    </row>
    <row r="17" spans="1:260" s="128" customFormat="1" ht="18" customHeight="1" x14ac:dyDescent="0.2">
      <c r="A17" s="285"/>
      <c r="B17" s="286" t="s">
        <v>7</v>
      </c>
      <c r="C17" s="277"/>
      <c r="D17" s="406">
        <v>2372640</v>
      </c>
      <c r="E17" s="187">
        <v>4.9976177145984177</v>
      </c>
      <c r="F17" s="227"/>
      <c r="G17" s="287">
        <v>420966</v>
      </c>
      <c r="H17" s="288">
        <v>6.4902331831568389</v>
      </c>
      <c r="I17" s="277"/>
      <c r="J17" s="289">
        <v>140473</v>
      </c>
      <c r="K17" s="415">
        <f t="shared" si="0"/>
        <v>5.9205357744959199</v>
      </c>
      <c r="L17" s="288">
        <f t="shared" si="1"/>
        <v>33.369203213561192</v>
      </c>
      <c r="M17" s="279"/>
      <c r="N17" s="279">
        <f t="shared" si="2"/>
        <v>3</v>
      </c>
      <c r="O17" s="279">
        <v>7</v>
      </c>
      <c r="P17" s="279">
        <f t="shared" si="3"/>
        <v>8</v>
      </c>
      <c r="Q17" s="280" t="str">
        <f t="shared" si="4"/>
        <v>Castilla - La Mancha</v>
      </c>
      <c r="R17" s="281">
        <f t="shared" si="5"/>
        <v>30.233328159759946</v>
      </c>
      <c r="S17" s="290"/>
      <c r="T17" s="290"/>
      <c r="U17" s="285"/>
      <c r="V17" s="285"/>
      <c r="W17" s="285"/>
      <c r="X17" s="285"/>
      <c r="Y17" s="285"/>
      <c r="Z17" s="285"/>
      <c r="AA17" s="285"/>
      <c r="AB17" s="285"/>
      <c r="AC17" s="285"/>
      <c r="AD17" s="285"/>
      <c r="AE17" s="285"/>
      <c r="AF17" s="285"/>
      <c r="AG17" s="285"/>
      <c r="AH17" s="285"/>
      <c r="AI17" s="285"/>
      <c r="AJ17" s="285"/>
      <c r="AK17" s="285"/>
      <c r="AL17" s="285"/>
      <c r="AM17" s="285"/>
      <c r="AN17" s="285"/>
      <c r="AO17" s="285"/>
      <c r="AP17" s="285"/>
      <c r="AQ17" s="285"/>
      <c r="AR17" s="285"/>
      <c r="AS17" s="285"/>
      <c r="AT17" s="285"/>
      <c r="AU17" s="285"/>
      <c r="AV17" s="285"/>
      <c r="AW17" s="285"/>
      <c r="AX17" s="285"/>
      <c r="AY17" s="285"/>
      <c r="AZ17" s="285"/>
      <c r="BA17" s="285"/>
      <c r="BB17" s="285"/>
      <c r="BC17" s="285"/>
      <c r="BD17" s="285"/>
      <c r="BE17" s="285"/>
      <c r="BF17" s="285"/>
      <c r="BG17" s="285"/>
      <c r="BH17" s="285"/>
      <c r="BI17" s="285"/>
      <c r="BJ17" s="285"/>
      <c r="BK17" s="285"/>
      <c r="BL17" s="285"/>
      <c r="BM17" s="285"/>
      <c r="BN17" s="285"/>
      <c r="BO17" s="285"/>
      <c r="BP17" s="285"/>
      <c r="BQ17" s="285"/>
      <c r="BR17" s="285"/>
      <c r="BS17" s="285"/>
      <c r="BT17" s="285"/>
      <c r="BU17" s="285"/>
      <c r="BV17" s="285"/>
      <c r="BW17" s="285"/>
      <c r="BX17" s="285"/>
      <c r="BY17" s="285"/>
      <c r="BZ17" s="285"/>
      <c r="CA17" s="285"/>
      <c r="CB17" s="285"/>
      <c r="CC17" s="285"/>
      <c r="CD17" s="285"/>
      <c r="CE17" s="285"/>
      <c r="CF17" s="285"/>
      <c r="CG17" s="285"/>
      <c r="CH17" s="285"/>
      <c r="CI17" s="285"/>
      <c r="CJ17" s="285"/>
      <c r="CK17" s="285"/>
      <c r="CL17" s="285"/>
      <c r="CM17" s="285"/>
      <c r="CN17" s="285"/>
      <c r="CO17" s="285"/>
      <c r="CP17" s="285"/>
      <c r="CQ17" s="285"/>
      <c r="CR17" s="285"/>
      <c r="CS17" s="285"/>
      <c r="CT17" s="285"/>
      <c r="CU17" s="285"/>
      <c r="CV17" s="285"/>
      <c r="CW17" s="285"/>
      <c r="CX17" s="285"/>
      <c r="CY17" s="285"/>
      <c r="CZ17" s="285"/>
      <c r="DA17" s="285"/>
      <c r="DB17" s="285"/>
      <c r="DC17" s="285"/>
      <c r="DD17" s="285"/>
      <c r="DE17" s="285"/>
      <c r="DF17" s="285"/>
      <c r="DG17" s="285"/>
      <c r="DH17" s="285"/>
      <c r="DI17" s="285"/>
      <c r="DJ17" s="285"/>
      <c r="DK17" s="285"/>
      <c r="DL17" s="285"/>
      <c r="DM17" s="285"/>
      <c r="DN17" s="285"/>
      <c r="DO17" s="285"/>
      <c r="DP17" s="285"/>
      <c r="DQ17" s="285"/>
      <c r="DR17" s="285"/>
      <c r="DS17" s="285"/>
      <c r="DT17" s="285"/>
      <c r="DU17" s="285"/>
      <c r="DV17" s="285"/>
      <c r="DW17" s="285"/>
      <c r="DX17" s="285"/>
      <c r="DY17" s="285"/>
      <c r="DZ17" s="285"/>
      <c r="EA17" s="285"/>
      <c r="EB17" s="285"/>
      <c r="EC17" s="285"/>
      <c r="ED17" s="285"/>
      <c r="EE17" s="285"/>
      <c r="EF17" s="285"/>
      <c r="EG17" s="285"/>
      <c r="EH17" s="285"/>
      <c r="EI17" s="285"/>
      <c r="EJ17" s="285"/>
      <c r="EK17" s="285"/>
      <c r="EL17" s="285"/>
      <c r="EM17" s="285"/>
      <c r="EN17" s="285"/>
      <c r="EO17" s="285"/>
      <c r="EP17" s="285"/>
      <c r="EQ17" s="285"/>
      <c r="ER17" s="285"/>
      <c r="ES17" s="285"/>
      <c r="ET17" s="285"/>
      <c r="EU17" s="285"/>
      <c r="EV17" s="285"/>
      <c r="EW17" s="285"/>
      <c r="EX17" s="285"/>
      <c r="EY17" s="285"/>
      <c r="EZ17" s="285"/>
      <c r="FA17" s="285"/>
      <c r="FB17" s="285"/>
      <c r="FC17" s="285"/>
      <c r="FD17" s="285"/>
      <c r="FE17" s="285"/>
      <c r="FF17" s="285"/>
      <c r="FG17" s="285"/>
      <c r="FH17" s="285"/>
      <c r="FI17" s="285"/>
      <c r="FJ17" s="285"/>
      <c r="FK17" s="285"/>
      <c r="FL17" s="285"/>
      <c r="FM17" s="285"/>
      <c r="FN17" s="285"/>
      <c r="FO17" s="285"/>
      <c r="FP17" s="285"/>
      <c r="FQ17" s="285"/>
      <c r="FR17" s="285"/>
      <c r="FS17" s="285"/>
      <c r="FT17" s="285"/>
      <c r="FU17" s="285"/>
      <c r="FV17" s="285"/>
      <c r="FW17" s="285"/>
      <c r="FX17" s="285"/>
      <c r="FY17" s="285"/>
      <c r="FZ17" s="285"/>
      <c r="GA17" s="285"/>
      <c r="GB17" s="285"/>
      <c r="GC17" s="285"/>
      <c r="GD17" s="285"/>
      <c r="GE17" s="285"/>
      <c r="GF17" s="285"/>
      <c r="GG17" s="285"/>
      <c r="GH17" s="285"/>
      <c r="GI17" s="285"/>
      <c r="GJ17" s="285"/>
      <c r="GK17" s="285"/>
      <c r="GL17" s="285"/>
      <c r="GM17" s="285"/>
      <c r="GN17" s="285"/>
      <c r="GO17" s="285"/>
      <c r="GP17" s="285"/>
      <c r="GQ17" s="285"/>
      <c r="GR17" s="285"/>
      <c r="GS17" s="285"/>
      <c r="GT17" s="285"/>
      <c r="GU17" s="285"/>
      <c r="GV17" s="285"/>
      <c r="GW17" s="285"/>
      <c r="GX17" s="285"/>
      <c r="GY17" s="285"/>
      <c r="GZ17" s="285"/>
      <c r="HA17" s="285"/>
      <c r="HB17" s="285"/>
      <c r="HC17" s="285"/>
      <c r="HD17" s="285"/>
      <c r="HE17" s="285"/>
      <c r="HF17" s="285"/>
      <c r="HG17" s="285"/>
      <c r="HH17" s="285"/>
      <c r="HI17" s="285"/>
      <c r="HJ17" s="285"/>
      <c r="HK17" s="285"/>
      <c r="HL17" s="285"/>
      <c r="HM17" s="285"/>
      <c r="HN17" s="285"/>
      <c r="HO17" s="285"/>
      <c r="HP17" s="285"/>
      <c r="HQ17" s="285"/>
      <c r="HR17" s="285"/>
      <c r="HS17" s="285"/>
      <c r="HT17" s="285"/>
      <c r="HU17" s="285"/>
      <c r="HV17" s="285"/>
      <c r="HW17" s="285"/>
      <c r="HX17" s="285"/>
      <c r="HY17" s="285"/>
      <c r="HZ17" s="285"/>
      <c r="IA17" s="285"/>
      <c r="IB17" s="285"/>
      <c r="IC17" s="285"/>
      <c r="ID17" s="285"/>
      <c r="IE17" s="285"/>
      <c r="IF17" s="285"/>
      <c r="IG17" s="285"/>
      <c r="IH17" s="285"/>
      <c r="II17" s="285"/>
      <c r="IJ17" s="285"/>
      <c r="IK17" s="285"/>
      <c r="IL17" s="285"/>
      <c r="IM17" s="285"/>
      <c r="IN17" s="285"/>
      <c r="IO17" s="285"/>
      <c r="IP17" s="285"/>
      <c r="IQ17" s="285"/>
      <c r="IR17" s="285"/>
      <c r="IS17" s="285"/>
      <c r="IT17" s="285"/>
      <c r="IU17" s="285"/>
      <c r="IV17" s="285"/>
      <c r="IW17" s="285"/>
      <c r="IX17" s="285"/>
      <c r="IY17" s="285"/>
      <c r="IZ17" s="285"/>
    </row>
    <row r="18" spans="1:260" s="128" customFormat="1" ht="18" customHeight="1" x14ac:dyDescent="0.2">
      <c r="A18" s="285"/>
      <c r="B18" s="286" t="s">
        <v>43</v>
      </c>
      <c r="C18" s="277"/>
      <c r="D18" s="406">
        <v>2053328</v>
      </c>
      <c r="E18" s="187">
        <v>4.3250338806902606</v>
      </c>
      <c r="F18" s="227"/>
      <c r="G18" s="287">
        <v>289935</v>
      </c>
      <c r="H18" s="288">
        <v>4.4700658912087397</v>
      </c>
      <c r="I18" s="277"/>
      <c r="J18" s="289">
        <v>87657</v>
      </c>
      <c r="K18" s="415">
        <f t="shared" si="0"/>
        <v>4.2690208286255293</v>
      </c>
      <c r="L18" s="288">
        <f t="shared" si="1"/>
        <v>30.233328159759946</v>
      </c>
      <c r="M18" s="279"/>
      <c r="N18" s="279">
        <f t="shared" si="2"/>
        <v>7</v>
      </c>
      <c r="O18" s="279">
        <v>8</v>
      </c>
      <c r="P18" s="279">
        <f t="shared" si="3"/>
        <v>4</v>
      </c>
      <c r="Q18" s="280" t="str">
        <f t="shared" si="4"/>
        <v>Balears, Illes</v>
      </c>
      <c r="R18" s="281">
        <f t="shared" si="5"/>
        <v>29.920364980213886</v>
      </c>
      <c r="S18" s="290"/>
      <c r="T18" s="290"/>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5"/>
      <c r="BE18" s="285"/>
      <c r="BF18" s="285"/>
      <c r="BG18" s="285"/>
      <c r="BH18" s="285"/>
      <c r="BI18" s="285"/>
      <c r="BJ18" s="285"/>
      <c r="BK18" s="285"/>
      <c r="BL18" s="285"/>
      <c r="BM18" s="285"/>
      <c r="BN18" s="285"/>
      <c r="BO18" s="285"/>
      <c r="BP18" s="285"/>
      <c r="BQ18" s="285"/>
      <c r="BR18" s="285"/>
      <c r="BS18" s="285"/>
      <c r="BT18" s="285"/>
      <c r="BU18" s="285"/>
      <c r="BV18" s="285"/>
      <c r="BW18" s="285"/>
      <c r="BX18" s="285"/>
      <c r="BY18" s="285"/>
      <c r="BZ18" s="285"/>
      <c r="CA18" s="285"/>
      <c r="CB18" s="285"/>
      <c r="CC18" s="285"/>
      <c r="CD18" s="285"/>
      <c r="CE18" s="285"/>
      <c r="CF18" s="285"/>
      <c r="CG18" s="285"/>
      <c r="CH18" s="285"/>
      <c r="CI18" s="285"/>
      <c r="CJ18" s="285"/>
      <c r="CK18" s="285"/>
      <c r="CL18" s="285"/>
      <c r="CM18" s="285"/>
      <c r="CN18" s="285"/>
      <c r="CO18" s="285"/>
      <c r="CP18" s="285"/>
      <c r="CQ18" s="285"/>
      <c r="CR18" s="285"/>
      <c r="CS18" s="285"/>
      <c r="CT18" s="285"/>
      <c r="CU18" s="285"/>
      <c r="CV18" s="285"/>
      <c r="CW18" s="285"/>
      <c r="CX18" s="285"/>
      <c r="CY18" s="285"/>
      <c r="CZ18" s="285"/>
      <c r="DA18" s="285"/>
      <c r="DB18" s="285"/>
      <c r="DC18" s="285"/>
      <c r="DD18" s="285"/>
      <c r="DE18" s="285"/>
      <c r="DF18" s="285"/>
      <c r="DG18" s="285"/>
      <c r="DH18" s="285"/>
      <c r="DI18" s="285"/>
      <c r="DJ18" s="285"/>
      <c r="DK18" s="285"/>
      <c r="DL18" s="285"/>
      <c r="DM18" s="285"/>
      <c r="DN18" s="285"/>
      <c r="DO18" s="285"/>
      <c r="DP18" s="285"/>
      <c r="DQ18" s="285"/>
      <c r="DR18" s="285"/>
      <c r="DS18" s="285"/>
      <c r="DT18" s="285"/>
      <c r="DU18" s="285"/>
      <c r="DV18" s="285"/>
      <c r="DW18" s="285"/>
      <c r="DX18" s="285"/>
      <c r="DY18" s="285"/>
      <c r="DZ18" s="285"/>
      <c r="EA18" s="285"/>
      <c r="EB18" s="285"/>
      <c r="EC18" s="285"/>
      <c r="ED18" s="285"/>
      <c r="EE18" s="285"/>
      <c r="EF18" s="285"/>
      <c r="EG18" s="285"/>
      <c r="EH18" s="285"/>
      <c r="EI18" s="285"/>
      <c r="EJ18" s="285"/>
      <c r="EK18" s="285"/>
      <c r="EL18" s="285"/>
      <c r="EM18" s="285"/>
      <c r="EN18" s="285"/>
      <c r="EO18" s="285"/>
      <c r="EP18" s="285"/>
      <c r="EQ18" s="285"/>
      <c r="ER18" s="285"/>
      <c r="ES18" s="285"/>
      <c r="ET18" s="285"/>
      <c r="EU18" s="285"/>
      <c r="EV18" s="285"/>
      <c r="EW18" s="285"/>
      <c r="EX18" s="285"/>
      <c r="EY18" s="285"/>
      <c r="EZ18" s="285"/>
      <c r="FA18" s="285"/>
      <c r="FB18" s="285"/>
      <c r="FC18" s="285"/>
      <c r="FD18" s="285"/>
      <c r="FE18" s="285"/>
      <c r="FF18" s="285"/>
      <c r="FG18" s="285"/>
      <c r="FH18" s="285"/>
      <c r="FI18" s="285"/>
      <c r="FJ18" s="285"/>
      <c r="FK18" s="285"/>
      <c r="FL18" s="285"/>
      <c r="FM18" s="285"/>
      <c r="FN18" s="285"/>
      <c r="FO18" s="285"/>
      <c r="FP18" s="285"/>
      <c r="FQ18" s="285"/>
      <c r="FR18" s="285"/>
      <c r="FS18" s="285"/>
      <c r="FT18" s="285"/>
      <c r="FU18" s="285"/>
      <c r="FV18" s="285"/>
      <c r="FW18" s="285"/>
      <c r="FX18" s="285"/>
      <c r="FY18" s="285"/>
      <c r="FZ18" s="285"/>
      <c r="GA18" s="285"/>
      <c r="GB18" s="285"/>
      <c r="GC18" s="285"/>
      <c r="GD18" s="285"/>
      <c r="GE18" s="285"/>
      <c r="GF18" s="285"/>
      <c r="GG18" s="285"/>
      <c r="GH18" s="285"/>
      <c r="GI18" s="285"/>
      <c r="GJ18" s="285"/>
      <c r="GK18" s="285"/>
      <c r="GL18" s="285"/>
      <c r="GM18" s="285"/>
      <c r="GN18" s="285"/>
      <c r="GO18" s="285"/>
      <c r="GP18" s="285"/>
      <c r="GQ18" s="285"/>
      <c r="GR18" s="285"/>
      <c r="GS18" s="285"/>
      <c r="GT18" s="285"/>
      <c r="GU18" s="285"/>
      <c r="GV18" s="285"/>
      <c r="GW18" s="285"/>
      <c r="GX18" s="285"/>
      <c r="GY18" s="285"/>
      <c r="GZ18" s="285"/>
      <c r="HA18" s="285"/>
      <c r="HB18" s="285"/>
      <c r="HC18" s="285"/>
      <c r="HD18" s="285"/>
      <c r="HE18" s="285"/>
      <c r="HF18" s="285"/>
      <c r="HG18" s="285"/>
      <c r="HH18" s="285"/>
      <c r="HI18" s="285"/>
      <c r="HJ18" s="285"/>
      <c r="HK18" s="285"/>
      <c r="HL18" s="285"/>
      <c r="HM18" s="285"/>
      <c r="HN18" s="285"/>
      <c r="HO18" s="285"/>
      <c r="HP18" s="285"/>
      <c r="HQ18" s="285"/>
      <c r="HR18" s="285"/>
      <c r="HS18" s="285"/>
      <c r="HT18" s="285"/>
      <c r="HU18" s="285"/>
      <c r="HV18" s="285"/>
      <c r="HW18" s="285"/>
      <c r="HX18" s="285"/>
      <c r="HY18" s="285"/>
      <c r="HZ18" s="285"/>
      <c r="IA18" s="285"/>
      <c r="IB18" s="285"/>
      <c r="IC18" s="285"/>
      <c r="ID18" s="285"/>
      <c r="IE18" s="285"/>
      <c r="IF18" s="285"/>
      <c r="IG18" s="285"/>
      <c r="IH18" s="285"/>
      <c r="II18" s="285"/>
      <c r="IJ18" s="285"/>
      <c r="IK18" s="285"/>
      <c r="IL18" s="285"/>
      <c r="IM18" s="285"/>
      <c r="IN18" s="285"/>
      <c r="IO18" s="285"/>
      <c r="IP18" s="285"/>
      <c r="IQ18" s="285"/>
      <c r="IR18" s="285"/>
      <c r="IS18" s="285"/>
      <c r="IT18" s="285"/>
      <c r="IU18" s="285"/>
      <c r="IV18" s="285"/>
      <c r="IW18" s="285"/>
      <c r="IX18" s="285"/>
      <c r="IY18" s="285"/>
      <c r="IZ18" s="285"/>
    </row>
    <row r="19" spans="1:260" s="128" customFormat="1" ht="18" customHeight="1" x14ac:dyDescent="0.2">
      <c r="A19" s="285"/>
      <c r="B19" s="286" t="s">
        <v>44</v>
      </c>
      <c r="C19" s="277"/>
      <c r="D19" s="406">
        <v>7792611</v>
      </c>
      <c r="E19" s="187">
        <v>16.413990650319683</v>
      </c>
      <c r="F19" s="227"/>
      <c r="G19" s="287">
        <v>1069708</v>
      </c>
      <c r="H19" s="288">
        <v>16.492197369593594</v>
      </c>
      <c r="I19" s="277"/>
      <c r="J19" s="289">
        <v>330477</v>
      </c>
      <c r="K19" s="415">
        <f t="shared" si="0"/>
        <v>4.2409020545231888</v>
      </c>
      <c r="L19" s="288">
        <f t="shared" si="1"/>
        <v>30.894131856544028</v>
      </c>
      <c r="M19" s="279"/>
      <c r="N19" s="279">
        <f t="shared" si="2"/>
        <v>6</v>
      </c>
      <c r="O19" s="279">
        <v>9</v>
      </c>
      <c r="P19" s="279">
        <f t="shared" si="3"/>
        <v>21</v>
      </c>
      <c r="Q19" s="280" t="str">
        <f>INDEX(B$11:B$31,P19,1)</f>
        <v>TOTAL</v>
      </c>
      <c r="R19" s="281">
        <f t="shared" si="5"/>
        <v>28.683643568923671</v>
      </c>
      <c r="S19" s="290"/>
      <c r="T19" s="290"/>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5"/>
      <c r="AZ19" s="285"/>
      <c r="BA19" s="285"/>
      <c r="BB19" s="285"/>
      <c r="BC19" s="285"/>
      <c r="BD19" s="285"/>
      <c r="BE19" s="285"/>
      <c r="BF19" s="285"/>
      <c r="BG19" s="285"/>
      <c r="BH19" s="285"/>
      <c r="BI19" s="285"/>
      <c r="BJ19" s="285"/>
      <c r="BK19" s="285"/>
      <c r="BL19" s="285"/>
      <c r="BM19" s="285"/>
      <c r="BN19" s="285"/>
      <c r="BO19" s="285"/>
      <c r="BP19" s="285"/>
      <c r="BQ19" s="285"/>
      <c r="BR19" s="285"/>
      <c r="BS19" s="285"/>
      <c r="BT19" s="285"/>
      <c r="BU19" s="285"/>
      <c r="BV19" s="285"/>
      <c r="BW19" s="285"/>
      <c r="BX19" s="285"/>
      <c r="BY19" s="285"/>
      <c r="BZ19" s="285"/>
      <c r="CA19" s="285"/>
      <c r="CB19" s="285"/>
      <c r="CC19" s="285"/>
      <c r="CD19" s="285"/>
      <c r="CE19" s="285"/>
      <c r="CF19" s="285"/>
      <c r="CG19" s="285"/>
      <c r="CH19" s="285"/>
      <c r="CI19" s="285"/>
      <c r="CJ19" s="285"/>
      <c r="CK19" s="285"/>
      <c r="CL19" s="285"/>
      <c r="CM19" s="285"/>
      <c r="CN19" s="285"/>
      <c r="CO19" s="285"/>
      <c r="CP19" s="285"/>
      <c r="CQ19" s="285"/>
      <c r="CR19" s="285"/>
      <c r="CS19" s="285"/>
      <c r="CT19" s="285"/>
      <c r="CU19" s="285"/>
      <c r="CV19" s="285"/>
      <c r="CW19" s="285"/>
      <c r="CX19" s="285"/>
      <c r="CY19" s="285"/>
      <c r="CZ19" s="285"/>
      <c r="DA19" s="285"/>
      <c r="DB19" s="285"/>
      <c r="DC19" s="285"/>
      <c r="DD19" s="285"/>
      <c r="DE19" s="285"/>
      <c r="DF19" s="285"/>
      <c r="DG19" s="285"/>
      <c r="DH19" s="285"/>
      <c r="DI19" s="285"/>
      <c r="DJ19" s="285"/>
      <c r="DK19" s="285"/>
      <c r="DL19" s="285"/>
      <c r="DM19" s="285"/>
      <c r="DN19" s="285"/>
      <c r="DO19" s="285"/>
      <c r="DP19" s="285"/>
      <c r="DQ19" s="285"/>
      <c r="DR19" s="285"/>
      <c r="DS19" s="285"/>
      <c r="DT19" s="285"/>
      <c r="DU19" s="285"/>
      <c r="DV19" s="285"/>
      <c r="DW19" s="285"/>
      <c r="DX19" s="285"/>
      <c r="DY19" s="285"/>
      <c r="DZ19" s="285"/>
      <c r="EA19" s="285"/>
      <c r="EB19" s="285"/>
      <c r="EC19" s="285"/>
      <c r="ED19" s="285"/>
      <c r="EE19" s="285"/>
      <c r="EF19" s="285"/>
      <c r="EG19" s="285"/>
      <c r="EH19" s="285"/>
      <c r="EI19" s="285"/>
      <c r="EJ19" s="285"/>
      <c r="EK19" s="285"/>
      <c r="EL19" s="285"/>
      <c r="EM19" s="285"/>
      <c r="EN19" s="285"/>
      <c r="EO19" s="285"/>
      <c r="EP19" s="285"/>
      <c r="EQ19" s="285"/>
      <c r="ER19" s="285"/>
      <c r="ES19" s="285"/>
      <c r="ET19" s="285"/>
      <c r="EU19" s="285"/>
      <c r="EV19" s="285"/>
      <c r="EW19" s="285"/>
      <c r="EX19" s="285"/>
      <c r="EY19" s="285"/>
      <c r="EZ19" s="285"/>
      <c r="FA19" s="285"/>
      <c r="FB19" s="285"/>
      <c r="FC19" s="285"/>
      <c r="FD19" s="285"/>
      <c r="FE19" s="285"/>
      <c r="FF19" s="285"/>
      <c r="FG19" s="285"/>
      <c r="FH19" s="285"/>
      <c r="FI19" s="285"/>
      <c r="FJ19" s="285"/>
      <c r="FK19" s="285"/>
      <c r="FL19" s="285"/>
      <c r="FM19" s="285"/>
      <c r="FN19" s="285"/>
      <c r="FO19" s="285"/>
      <c r="FP19" s="285"/>
      <c r="FQ19" s="285"/>
      <c r="FR19" s="285"/>
      <c r="FS19" s="285"/>
      <c r="FT19" s="285"/>
      <c r="FU19" s="285"/>
      <c r="FV19" s="285"/>
      <c r="FW19" s="285"/>
      <c r="FX19" s="285"/>
      <c r="FY19" s="285"/>
      <c r="FZ19" s="285"/>
      <c r="GA19" s="285"/>
      <c r="GB19" s="285"/>
      <c r="GC19" s="285"/>
      <c r="GD19" s="285"/>
      <c r="GE19" s="285"/>
      <c r="GF19" s="285"/>
      <c r="GG19" s="285"/>
      <c r="GH19" s="285"/>
      <c r="GI19" s="285"/>
      <c r="GJ19" s="285"/>
      <c r="GK19" s="285"/>
      <c r="GL19" s="285"/>
      <c r="GM19" s="285"/>
      <c r="GN19" s="285"/>
      <c r="GO19" s="285"/>
      <c r="GP19" s="285"/>
      <c r="GQ19" s="285"/>
      <c r="GR19" s="285"/>
      <c r="GS19" s="285"/>
      <c r="GT19" s="285"/>
      <c r="GU19" s="285"/>
      <c r="GV19" s="285"/>
      <c r="GW19" s="285"/>
      <c r="GX19" s="285"/>
      <c r="GY19" s="285"/>
      <c r="GZ19" s="285"/>
      <c r="HA19" s="285"/>
      <c r="HB19" s="285"/>
      <c r="HC19" s="285"/>
      <c r="HD19" s="285"/>
      <c r="HE19" s="285"/>
      <c r="HF19" s="285"/>
      <c r="HG19" s="285"/>
      <c r="HH19" s="285"/>
      <c r="HI19" s="285"/>
      <c r="HJ19" s="285"/>
      <c r="HK19" s="285"/>
      <c r="HL19" s="285"/>
      <c r="HM19" s="285"/>
      <c r="HN19" s="285"/>
      <c r="HO19" s="285"/>
      <c r="HP19" s="285"/>
      <c r="HQ19" s="285"/>
      <c r="HR19" s="285"/>
      <c r="HS19" s="285"/>
      <c r="HT19" s="285"/>
      <c r="HU19" s="285"/>
      <c r="HV19" s="285"/>
      <c r="HW19" s="285"/>
      <c r="HX19" s="285"/>
      <c r="HY19" s="285"/>
      <c r="HZ19" s="285"/>
      <c r="IA19" s="285"/>
      <c r="IB19" s="285"/>
      <c r="IC19" s="285"/>
      <c r="ID19" s="285"/>
      <c r="IE19" s="285"/>
      <c r="IF19" s="285"/>
      <c r="IG19" s="285"/>
      <c r="IH19" s="285"/>
      <c r="II19" s="285"/>
      <c r="IJ19" s="285"/>
      <c r="IK19" s="285"/>
      <c r="IL19" s="285"/>
      <c r="IM19" s="285"/>
      <c r="IN19" s="285"/>
      <c r="IO19" s="285"/>
      <c r="IP19" s="285"/>
      <c r="IQ19" s="285"/>
      <c r="IR19" s="285"/>
      <c r="IS19" s="285"/>
      <c r="IT19" s="285"/>
      <c r="IU19" s="285"/>
      <c r="IV19" s="285"/>
      <c r="IW19" s="285"/>
      <c r="IX19" s="285"/>
      <c r="IY19" s="285"/>
      <c r="IZ19" s="285"/>
    </row>
    <row r="20" spans="1:260" s="128" customFormat="1" ht="18" customHeight="1" x14ac:dyDescent="0.2">
      <c r="A20" s="285"/>
      <c r="B20" s="286" t="s">
        <v>6</v>
      </c>
      <c r="C20" s="277"/>
      <c r="D20" s="406">
        <v>5097967</v>
      </c>
      <c r="E20" s="187">
        <v>10.738118799159649</v>
      </c>
      <c r="F20" s="227"/>
      <c r="G20" s="287">
        <v>656267</v>
      </c>
      <c r="H20" s="288">
        <v>10.11798069300321</v>
      </c>
      <c r="I20" s="277"/>
      <c r="J20" s="289">
        <v>172035</v>
      </c>
      <c r="K20" s="415">
        <f t="shared" si="0"/>
        <v>3.3745804945383129</v>
      </c>
      <c r="L20" s="288">
        <f>J20*100/G20</f>
        <v>26.214178070815688</v>
      </c>
      <c r="M20" s="279"/>
      <c r="N20" s="279">
        <f t="shared" si="2"/>
        <v>11</v>
      </c>
      <c r="O20" s="279">
        <v>10</v>
      </c>
      <c r="P20" s="279">
        <f t="shared" si="3"/>
        <v>13</v>
      </c>
      <c r="Q20" s="280" t="str">
        <f t="shared" si="4"/>
        <v>Madrid, Comunidad de</v>
      </c>
      <c r="R20" s="281">
        <f t="shared" si="5"/>
        <v>28.005779159931159</v>
      </c>
      <c r="S20" s="290"/>
      <c r="T20" s="290"/>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5"/>
      <c r="AZ20" s="285"/>
      <c r="BA20" s="285"/>
      <c r="BB20" s="285"/>
      <c r="BC20" s="285"/>
      <c r="BD20" s="285"/>
      <c r="BE20" s="285"/>
      <c r="BF20" s="285"/>
      <c r="BG20" s="285"/>
      <c r="BH20" s="285"/>
      <c r="BI20" s="285"/>
      <c r="BJ20" s="285"/>
      <c r="BK20" s="285"/>
      <c r="BL20" s="285"/>
      <c r="BM20" s="285"/>
      <c r="BN20" s="285"/>
      <c r="BO20" s="285"/>
      <c r="BP20" s="285"/>
      <c r="BQ20" s="285"/>
      <c r="BR20" s="285"/>
      <c r="BS20" s="285"/>
      <c r="BT20" s="285"/>
      <c r="BU20" s="285"/>
      <c r="BV20" s="285"/>
      <c r="BW20" s="285"/>
      <c r="BX20" s="285"/>
      <c r="BY20" s="285"/>
      <c r="BZ20" s="285"/>
      <c r="CA20" s="285"/>
      <c r="CB20" s="285"/>
      <c r="CC20" s="285"/>
      <c r="CD20" s="285"/>
      <c r="CE20" s="285"/>
      <c r="CF20" s="285"/>
      <c r="CG20" s="285"/>
      <c r="CH20" s="285"/>
      <c r="CI20" s="285"/>
      <c r="CJ20" s="285"/>
      <c r="CK20" s="285"/>
      <c r="CL20" s="285"/>
      <c r="CM20" s="285"/>
      <c r="CN20" s="285"/>
      <c r="CO20" s="285"/>
      <c r="CP20" s="285"/>
      <c r="CQ20" s="285"/>
      <c r="CR20" s="285"/>
      <c r="CS20" s="285"/>
      <c r="CT20" s="285"/>
      <c r="CU20" s="285"/>
      <c r="CV20" s="285"/>
      <c r="CW20" s="285"/>
      <c r="CX20" s="285"/>
      <c r="CY20" s="285"/>
      <c r="CZ20" s="285"/>
      <c r="DA20" s="285"/>
      <c r="DB20" s="285"/>
      <c r="DC20" s="285"/>
      <c r="DD20" s="285"/>
      <c r="DE20" s="285"/>
      <c r="DF20" s="285"/>
      <c r="DG20" s="285"/>
      <c r="DH20" s="285"/>
      <c r="DI20" s="285"/>
      <c r="DJ20" s="285"/>
      <c r="DK20" s="285"/>
      <c r="DL20" s="285"/>
      <c r="DM20" s="285"/>
      <c r="DN20" s="285"/>
      <c r="DO20" s="285"/>
      <c r="DP20" s="285"/>
      <c r="DQ20" s="285"/>
      <c r="DR20" s="285"/>
      <c r="DS20" s="285"/>
      <c r="DT20" s="285"/>
      <c r="DU20" s="285"/>
      <c r="DV20" s="285"/>
      <c r="DW20" s="285"/>
      <c r="DX20" s="285"/>
      <c r="DY20" s="285"/>
      <c r="DZ20" s="285"/>
      <c r="EA20" s="285"/>
      <c r="EB20" s="285"/>
      <c r="EC20" s="285"/>
      <c r="ED20" s="285"/>
      <c r="EE20" s="285"/>
      <c r="EF20" s="285"/>
      <c r="EG20" s="285"/>
      <c r="EH20" s="285"/>
      <c r="EI20" s="285"/>
      <c r="EJ20" s="285"/>
      <c r="EK20" s="285"/>
      <c r="EL20" s="285"/>
      <c r="EM20" s="285"/>
      <c r="EN20" s="285"/>
      <c r="EO20" s="285"/>
      <c r="EP20" s="285"/>
      <c r="EQ20" s="285"/>
      <c r="ER20" s="285"/>
      <c r="ES20" s="285"/>
      <c r="ET20" s="285"/>
      <c r="EU20" s="285"/>
      <c r="EV20" s="285"/>
      <c r="EW20" s="285"/>
      <c r="EX20" s="285"/>
      <c r="EY20" s="285"/>
      <c r="EZ20" s="285"/>
      <c r="FA20" s="285"/>
      <c r="FB20" s="285"/>
      <c r="FC20" s="285"/>
      <c r="FD20" s="285"/>
      <c r="FE20" s="285"/>
      <c r="FF20" s="285"/>
      <c r="FG20" s="285"/>
      <c r="FH20" s="285"/>
      <c r="FI20" s="285"/>
      <c r="FJ20" s="285"/>
      <c r="FK20" s="285"/>
      <c r="FL20" s="285"/>
      <c r="FM20" s="285"/>
      <c r="FN20" s="285"/>
      <c r="FO20" s="285"/>
      <c r="FP20" s="285"/>
      <c r="FQ20" s="285"/>
      <c r="FR20" s="285"/>
      <c r="FS20" s="285"/>
      <c r="FT20" s="285"/>
      <c r="FU20" s="285"/>
      <c r="FV20" s="285"/>
      <c r="FW20" s="285"/>
      <c r="FX20" s="285"/>
      <c r="FY20" s="285"/>
      <c r="FZ20" s="285"/>
      <c r="GA20" s="285"/>
      <c r="GB20" s="285"/>
      <c r="GC20" s="285"/>
      <c r="GD20" s="285"/>
      <c r="GE20" s="285"/>
      <c r="GF20" s="285"/>
      <c r="GG20" s="285"/>
      <c r="GH20" s="285"/>
      <c r="GI20" s="285"/>
      <c r="GJ20" s="285"/>
      <c r="GK20" s="285"/>
      <c r="GL20" s="285"/>
      <c r="GM20" s="285"/>
      <c r="GN20" s="285"/>
      <c r="GO20" s="285"/>
      <c r="GP20" s="285"/>
      <c r="GQ20" s="285"/>
      <c r="GR20" s="285"/>
      <c r="GS20" s="285"/>
      <c r="GT20" s="285"/>
      <c r="GU20" s="285"/>
      <c r="GV20" s="285"/>
      <c r="GW20" s="285"/>
      <c r="GX20" s="285"/>
      <c r="GY20" s="285"/>
      <c r="GZ20" s="285"/>
      <c r="HA20" s="285"/>
      <c r="HB20" s="285"/>
      <c r="HC20" s="285"/>
      <c r="HD20" s="285"/>
      <c r="HE20" s="285"/>
      <c r="HF20" s="285"/>
      <c r="HG20" s="285"/>
      <c r="HH20" s="285"/>
      <c r="HI20" s="285"/>
      <c r="HJ20" s="285"/>
      <c r="HK20" s="285"/>
      <c r="HL20" s="285"/>
      <c r="HM20" s="285"/>
      <c r="HN20" s="285"/>
      <c r="HO20" s="285"/>
      <c r="HP20" s="285"/>
      <c r="HQ20" s="285"/>
      <c r="HR20" s="285"/>
      <c r="HS20" s="285"/>
      <c r="HT20" s="285"/>
      <c r="HU20" s="285"/>
      <c r="HV20" s="285"/>
      <c r="HW20" s="285"/>
      <c r="HX20" s="285"/>
      <c r="HY20" s="285"/>
      <c r="HZ20" s="285"/>
      <c r="IA20" s="285"/>
      <c r="IB20" s="285"/>
      <c r="IC20" s="285"/>
      <c r="ID20" s="285"/>
      <c r="IE20" s="285"/>
      <c r="IF20" s="285"/>
      <c r="IG20" s="285"/>
      <c r="IH20" s="285"/>
      <c r="II20" s="285"/>
      <c r="IJ20" s="285"/>
      <c r="IK20" s="285"/>
      <c r="IL20" s="285"/>
      <c r="IM20" s="285"/>
      <c r="IN20" s="285"/>
      <c r="IO20" s="285"/>
      <c r="IP20" s="285"/>
      <c r="IQ20" s="285"/>
      <c r="IR20" s="285"/>
      <c r="IS20" s="285"/>
      <c r="IT20" s="285"/>
      <c r="IU20" s="285"/>
      <c r="IV20" s="285"/>
      <c r="IW20" s="285"/>
      <c r="IX20" s="285"/>
      <c r="IY20" s="285"/>
      <c r="IZ20" s="285"/>
    </row>
    <row r="21" spans="1:260" s="125" customFormat="1" ht="18" customHeight="1" x14ac:dyDescent="0.2">
      <c r="A21" s="282"/>
      <c r="B21" s="234" t="s">
        <v>5</v>
      </c>
      <c r="C21" s="277"/>
      <c r="D21" s="406">
        <v>1054776</v>
      </c>
      <c r="E21" s="187">
        <v>2.221730739822839</v>
      </c>
      <c r="F21" s="227"/>
      <c r="G21" s="235">
        <v>159524</v>
      </c>
      <c r="H21" s="236">
        <v>2.4594574343531583</v>
      </c>
      <c r="I21" s="277"/>
      <c r="J21" s="283">
        <v>53945</v>
      </c>
      <c r="K21" s="414">
        <f t="shared" si="0"/>
        <v>5.1143560338877636</v>
      </c>
      <c r="L21" s="236">
        <f t="shared" si="1"/>
        <v>33.816228279130414</v>
      </c>
      <c r="M21" s="279"/>
      <c r="N21" s="279">
        <f t="shared" si="2"/>
        <v>2</v>
      </c>
      <c r="O21" s="279">
        <v>11</v>
      </c>
      <c r="P21" s="279">
        <f t="shared" si="3"/>
        <v>10</v>
      </c>
      <c r="Q21" s="280" t="str">
        <f t="shared" si="4"/>
        <v>Comunitat Valenciana</v>
      </c>
      <c r="R21" s="281">
        <f t="shared" si="5"/>
        <v>26.214178070815688</v>
      </c>
      <c r="S21" s="276"/>
      <c r="T21" s="276"/>
      <c r="U21" s="282"/>
      <c r="V21" s="282"/>
      <c r="W21" s="282"/>
      <c r="X21" s="282"/>
      <c r="Y21" s="282"/>
      <c r="Z21" s="282"/>
      <c r="AA21" s="282"/>
      <c r="AB21" s="282"/>
      <c r="AC21" s="282"/>
      <c r="AD21" s="282"/>
      <c r="AE21" s="282"/>
      <c r="AF21" s="282"/>
      <c r="AG21" s="282"/>
      <c r="AH21" s="282"/>
      <c r="AI21" s="282"/>
      <c r="AJ21" s="282"/>
      <c r="AK21" s="282"/>
      <c r="AL21" s="282"/>
      <c r="AM21" s="282"/>
      <c r="AN21" s="282"/>
      <c r="AO21" s="282"/>
      <c r="AP21" s="282"/>
      <c r="AQ21" s="282"/>
      <c r="AR21" s="282"/>
      <c r="AS21" s="282"/>
      <c r="AT21" s="282"/>
      <c r="AU21" s="282"/>
      <c r="AV21" s="282"/>
      <c r="AW21" s="282"/>
      <c r="AX21" s="282"/>
      <c r="AY21" s="282"/>
      <c r="AZ21" s="282"/>
      <c r="BA21" s="282"/>
      <c r="BB21" s="282"/>
      <c r="BC21" s="282"/>
      <c r="BD21" s="282"/>
      <c r="BE21" s="282"/>
      <c r="BF21" s="282"/>
      <c r="BG21" s="282"/>
      <c r="BH21" s="282"/>
      <c r="BI21" s="282"/>
      <c r="BJ21" s="282"/>
      <c r="BK21" s="282"/>
      <c r="BL21" s="282"/>
      <c r="BM21" s="282"/>
      <c r="BN21" s="282"/>
      <c r="BO21" s="282"/>
      <c r="BP21" s="282"/>
      <c r="BQ21" s="282"/>
      <c r="BR21" s="282"/>
      <c r="BS21" s="282"/>
      <c r="BT21" s="282"/>
      <c r="BU21" s="282"/>
      <c r="BV21" s="282"/>
      <c r="BW21" s="282"/>
      <c r="BX21" s="282"/>
      <c r="BY21" s="282"/>
      <c r="BZ21" s="282"/>
      <c r="CA21" s="282"/>
      <c r="CB21" s="282"/>
      <c r="CC21" s="282"/>
      <c r="CD21" s="282"/>
      <c r="CE21" s="282"/>
      <c r="CF21" s="282"/>
      <c r="CG21" s="282"/>
      <c r="CH21" s="282"/>
      <c r="CI21" s="282"/>
      <c r="CJ21" s="282"/>
      <c r="CK21" s="282"/>
      <c r="CL21" s="282"/>
      <c r="CM21" s="282"/>
      <c r="CN21" s="282"/>
      <c r="CO21" s="282"/>
      <c r="CP21" s="282"/>
      <c r="CQ21" s="282"/>
      <c r="CR21" s="282"/>
      <c r="CS21" s="282"/>
      <c r="CT21" s="282"/>
      <c r="CU21" s="282"/>
      <c r="CV21" s="282"/>
      <c r="CW21" s="282"/>
      <c r="CX21" s="282"/>
      <c r="CY21" s="282"/>
      <c r="CZ21" s="282"/>
      <c r="DA21" s="282"/>
      <c r="DB21" s="282"/>
      <c r="DC21" s="282"/>
      <c r="DD21" s="282"/>
      <c r="DE21" s="282"/>
      <c r="DF21" s="282"/>
      <c r="DG21" s="282"/>
      <c r="DH21" s="282"/>
      <c r="DI21" s="282"/>
      <c r="DJ21" s="282"/>
      <c r="DK21" s="282"/>
      <c r="DL21" s="282"/>
      <c r="DM21" s="282"/>
      <c r="DN21" s="282"/>
      <c r="DO21" s="282"/>
      <c r="DP21" s="282"/>
      <c r="DQ21" s="282"/>
      <c r="DR21" s="282"/>
      <c r="DS21" s="282"/>
      <c r="DT21" s="282"/>
      <c r="DU21" s="282"/>
      <c r="DV21" s="282"/>
      <c r="DW21" s="282"/>
      <c r="DX21" s="282"/>
      <c r="DY21" s="282"/>
      <c r="DZ21" s="282"/>
      <c r="EA21" s="282"/>
      <c r="EB21" s="282"/>
      <c r="EC21" s="282"/>
      <c r="ED21" s="282"/>
      <c r="EE21" s="282"/>
      <c r="EF21" s="282"/>
      <c r="EG21" s="282"/>
      <c r="EH21" s="282"/>
      <c r="EI21" s="282"/>
      <c r="EJ21" s="282"/>
      <c r="EK21" s="282"/>
      <c r="EL21" s="282"/>
      <c r="EM21" s="282"/>
      <c r="EN21" s="282"/>
      <c r="EO21" s="282"/>
      <c r="EP21" s="282"/>
      <c r="EQ21" s="282"/>
      <c r="ER21" s="282"/>
      <c r="ES21" s="282"/>
      <c r="ET21" s="282"/>
      <c r="EU21" s="282"/>
      <c r="EV21" s="282"/>
      <c r="EW21" s="282"/>
      <c r="EX21" s="282"/>
      <c r="EY21" s="282"/>
      <c r="EZ21" s="282"/>
      <c r="FA21" s="282"/>
      <c r="FB21" s="282"/>
      <c r="FC21" s="282"/>
      <c r="FD21" s="282"/>
      <c r="FE21" s="282"/>
      <c r="FF21" s="282"/>
      <c r="FG21" s="282"/>
      <c r="FH21" s="282"/>
      <c r="FI21" s="282"/>
      <c r="FJ21" s="282"/>
      <c r="FK21" s="282"/>
      <c r="FL21" s="282"/>
      <c r="FM21" s="282"/>
      <c r="FN21" s="282"/>
      <c r="FO21" s="282"/>
      <c r="FP21" s="282"/>
      <c r="FQ21" s="282"/>
      <c r="FR21" s="282"/>
      <c r="FS21" s="282"/>
      <c r="FT21" s="282"/>
      <c r="FU21" s="282"/>
      <c r="FV21" s="282"/>
      <c r="FW21" s="282"/>
      <c r="FX21" s="282"/>
      <c r="FY21" s="282"/>
      <c r="FZ21" s="282"/>
      <c r="GA21" s="282"/>
      <c r="GB21" s="282"/>
      <c r="GC21" s="282"/>
      <c r="GD21" s="282"/>
      <c r="GE21" s="282"/>
      <c r="GF21" s="282"/>
      <c r="GG21" s="282"/>
      <c r="GH21" s="282"/>
      <c r="GI21" s="282"/>
      <c r="GJ21" s="282"/>
      <c r="GK21" s="282"/>
      <c r="GL21" s="282"/>
      <c r="GM21" s="282"/>
      <c r="GN21" s="282"/>
      <c r="GO21" s="282"/>
      <c r="GP21" s="282"/>
      <c r="GQ21" s="282"/>
      <c r="GR21" s="282"/>
      <c r="GS21" s="282"/>
      <c r="GT21" s="282"/>
      <c r="GU21" s="282"/>
      <c r="GV21" s="282"/>
      <c r="GW21" s="282"/>
      <c r="GX21" s="282"/>
      <c r="GY21" s="282"/>
      <c r="GZ21" s="282"/>
      <c r="HA21" s="282"/>
      <c r="HB21" s="282"/>
      <c r="HC21" s="282"/>
      <c r="HD21" s="282"/>
      <c r="HE21" s="282"/>
      <c r="HF21" s="282"/>
      <c r="HG21" s="282"/>
      <c r="HH21" s="282"/>
      <c r="HI21" s="282"/>
      <c r="HJ21" s="282"/>
      <c r="HK21" s="282"/>
      <c r="HL21" s="282"/>
      <c r="HM21" s="282"/>
      <c r="HN21" s="282"/>
      <c r="HO21" s="282"/>
      <c r="HP21" s="282"/>
      <c r="HQ21" s="282"/>
      <c r="HR21" s="282"/>
      <c r="HS21" s="282"/>
      <c r="HT21" s="282"/>
      <c r="HU21" s="282"/>
      <c r="HV21" s="282"/>
      <c r="HW21" s="282"/>
      <c r="HX21" s="282"/>
      <c r="HY21" s="282"/>
      <c r="HZ21" s="282"/>
      <c r="IA21" s="282"/>
      <c r="IB21" s="282"/>
      <c r="IC21" s="282"/>
      <c r="ID21" s="282"/>
      <c r="IE21" s="282"/>
      <c r="IF21" s="282"/>
      <c r="IG21" s="282"/>
      <c r="IH21" s="282"/>
      <c r="II21" s="282"/>
      <c r="IJ21" s="282"/>
      <c r="IK21" s="282"/>
      <c r="IL21" s="282"/>
      <c r="IM21" s="282"/>
      <c r="IN21" s="282"/>
      <c r="IO21" s="282"/>
      <c r="IP21" s="282"/>
      <c r="IQ21" s="282"/>
      <c r="IR21" s="282"/>
      <c r="IS21" s="282"/>
      <c r="IT21" s="282"/>
      <c r="IU21" s="282"/>
      <c r="IV21" s="282"/>
      <c r="IW21" s="282"/>
      <c r="IX21" s="282"/>
      <c r="IY21" s="282"/>
      <c r="IZ21" s="282"/>
    </row>
    <row r="22" spans="1:260" s="125" customFormat="1" ht="18" customHeight="1" x14ac:dyDescent="0.2">
      <c r="A22" s="282"/>
      <c r="B22" s="234" t="s">
        <v>38</v>
      </c>
      <c r="C22" s="277"/>
      <c r="D22" s="406">
        <v>2690464</v>
      </c>
      <c r="E22" s="187">
        <v>5.6670672950339354</v>
      </c>
      <c r="F22" s="227"/>
      <c r="G22" s="235">
        <v>485558</v>
      </c>
      <c r="H22" s="236">
        <v>7.4860787900858226</v>
      </c>
      <c r="I22" s="277"/>
      <c r="J22" s="283">
        <v>79668</v>
      </c>
      <c r="K22" s="414">
        <f t="shared" si="0"/>
        <v>2.9611249212031829</v>
      </c>
      <c r="L22" s="236">
        <f t="shared" si="1"/>
        <v>16.407514653244309</v>
      </c>
      <c r="M22" s="279"/>
      <c r="N22" s="279">
        <f t="shared" si="2"/>
        <v>19</v>
      </c>
      <c r="O22" s="279">
        <v>12</v>
      </c>
      <c r="P22" s="279">
        <f t="shared" si="3"/>
        <v>15</v>
      </c>
      <c r="Q22" s="280" t="str">
        <f t="shared" si="4"/>
        <v>Navarra, Comunidad Foral de</v>
      </c>
      <c r="R22" s="281">
        <f t="shared" si="5"/>
        <v>25.812818618844073</v>
      </c>
      <c r="S22" s="276"/>
      <c r="T22" s="276"/>
      <c r="U22" s="282"/>
      <c r="V22" s="282"/>
      <c r="W22" s="282"/>
      <c r="X22" s="282"/>
      <c r="Y22" s="282"/>
      <c r="Z22" s="282"/>
      <c r="AA22" s="282"/>
      <c r="AB22" s="282"/>
      <c r="AC22" s="282"/>
      <c r="AD22" s="282"/>
      <c r="AE22" s="282"/>
      <c r="AF22" s="282"/>
      <c r="AG22" s="282"/>
      <c r="AH22" s="282"/>
      <c r="AI22" s="282"/>
      <c r="AJ22" s="282"/>
      <c r="AK22" s="282"/>
      <c r="AL22" s="282"/>
      <c r="AM22" s="282"/>
      <c r="AN22" s="282"/>
      <c r="AO22" s="282"/>
      <c r="AP22" s="282"/>
      <c r="AQ22" s="282"/>
      <c r="AR22" s="282"/>
      <c r="AS22" s="282"/>
      <c r="AT22" s="282"/>
      <c r="AU22" s="282"/>
      <c r="AV22" s="282"/>
      <c r="AW22" s="282"/>
      <c r="AX22" s="282"/>
      <c r="AY22" s="282"/>
      <c r="AZ22" s="282"/>
      <c r="BA22" s="282"/>
      <c r="BB22" s="282"/>
      <c r="BC22" s="282"/>
      <c r="BD22" s="282"/>
      <c r="BE22" s="282"/>
      <c r="BF22" s="282"/>
      <c r="BG22" s="282"/>
      <c r="BH22" s="282"/>
      <c r="BI22" s="282"/>
      <c r="BJ22" s="282"/>
      <c r="BK22" s="282"/>
      <c r="BL22" s="282"/>
      <c r="BM22" s="282"/>
      <c r="BN22" s="282"/>
      <c r="BO22" s="282"/>
      <c r="BP22" s="282"/>
      <c r="BQ22" s="282"/>
      <c r="BR22" s="282"/>
      <c r="BS22" s="282"/>
      <c r="BT22" s="282"/>
      <c r="BU22" s="282"/>
      <c r="BV22" s="282"/>
      <c r="BW22" s="282"/>
      <c r="BX22" s="282"/>
      <c r="BY22" s="282"/>
      <c r="BZ22" s="282"/>
      <c r="CA22" s="282"/>
      <c r="CB22" s="282"/>
      <c r="CC22" s="282"/>
      <c r="CD22" s="282"/>
      <c r="CE22" s="282"/>
      <c r="CF22" s="282"/>
      <c r="CG22" s="282"/>
      <c r="CH22" s="282"/>
      <c r="CI22" s="282"/>
      <c r="CJ22" s="282"/>
      <c r="CK22" s="282"/>
      <c r="CL22" s="282"/>
      <c r="CM22" s="282"/>
      <c r="CN22" s="282"/>
      <c r="CO22" s="282"/>
      <c r="CP22" s="282"/>
      <c r="CQ22" s="282"/>
      <c r="CR22" s="282"/>
      <c r="CS22" s="282"/>
      <c r="CT22" s="282"/>
      <c r="CU22" s="282"/>
      <c r="CV22" s="282"/>
      <c r="CW22" s="282"/>
      <c r="CX22" s="282"/>
      <c r="CY22" s="282"/>
      <c r="CZ22" s="282"/>
      <c r="DA22" s="282"/>
      <c r="DB22" s="282"/>
      <c r="DC22" s="282"/>
      <c r="DD22" s="282"/>
      <c r="DE22" s="282"/>
      <c r="DF22" s="282"/>
      <c r="DG22" s="282"/>
      <c r="DH22" s="282"/>
      <c r="DI22" s="282"/>
      <c r="DJ22" s="282"/>
      <c r="DK22" s="282"/>
      <c r="DL22" s="282"/>
      <c r="DM22" s="282"/>
      <c r="DN22" s="282"/>
      <c r="DO22" s="282"/>
      <c r="DP22" s="282"/>
      <c r="DQ22" s="282"/>
      <c r="DR22" s="282"/>
      <c r="DS22" s="282"/>
      <c r="DT22" s="282"/>
      <c r="DU22" s="282"/>
      <c r="DV22" s="282"/>
      <c r="DW22" s="282"/>
      <c r="DX22" s="282"/>
      <c r="DY22" s="282"/>
      <c r="DZ22" s="282"/>
      <c r="EA22" s="282"/>
      <c r="EB22" s="282"/>
      <c r="EC22" s="282"/>
      <c r="ED22" s="282"/>
      <c r="EE22" s="282"/>
      <c r="EF22" s="282"/>
      <c r="EG22" s="282"/>
      <c r="EH22" s="282"/>
      <c r="EI22" s="282"/>
      <c r="EJ22" s="282"/>
      <c r="EK22" s="282"/>
      <c r="EL22" s="282"/>
      <c r="EM22" s="282"/>
      <c r="EN22" s="282"/>
      <c r="EO22" s="282"/>
      <c r="EP22" s="282"/>
      <c r="EQ22" s="282"/>
      <c r="ER22" s="282"/>
      <c r="ES22" s="282"/>
      <c r="ET22" s="282"/>
      <c r="EU22" s="282"/>
      <c r="EV22" s="282"/>
      <c r="EW22" s="282"/>
      <c r="EX22" s="282"/>
      <c r="EY22" s="282"/>
      <c r="EZ22" s="282"/>
      <c r="FA22" s="282"/>
      <c r="FB22" s="282"/>
      <c r="FC22" s="282"/>
      <c r="FD22" s="282"/>
      <c r="FE22" s="282"/>
      <c r="FF22" s="282"/>
      <c r="FG22" s="282"/>
      <c r="FH22" s="282"/>
      <c r="FI22" s="282"/>
      <c r="FJ22" s="282"/>
      <c r="FK22" s="282"/>
      <c r="FL22" s="282"/>
      <c r="FM22" s="282"/>
      <c r="FN22" s="282"/>
      <c r="FO22" s="282"/>
      <c r="FP22" s="282"/>
      <c r="FQ22" s="282"/>
      <c r="FR22" s="282"/>
      <c r="FS22" s="282"/>
      <c r="FT22" s="282"/>
      <c r="FU22" s="282"/>
      <c r="FV22" s="282"/>
      <c r="FW22" s="282"/>
      <c r="FX22" s="282"/>
      <c r="FY22" s="282"/>
      <c r="FZ22" s="282"/>
      <c r="GA22" s="282"/>
      <c r="GB22" s="282"/>
      <c r="GC22" s="282"/>
      <c r="GD22" s="282"/>
      <c r="GE22" s="282"/>
      <c r="GF22" s="282"/>
      <c r="GG22" s="282"/>
      <c r="GH22" s="282"/>
      <c r="GI22" s="282"/>
      <c r="GJ22" s="282"/>
      <c r="GK22" s="282"/>
      <c r="GL22" s="282"/>
      <c r="GM22" s="282"/>
      <c r="GN22" s="282"/>
      <c r="GO22" s="282"/>
      <c r="GP22" s="282"/>
      <c r="GQ22" s="282"/>
      <c r="GR22" s="282"/>
      <c r="GS22" s="282"/>
      <c r="GT22" s="282"/>
      <c r="GU22" s="282"/>
      <c r="GV22" s="282"/>
      <c r="GW22" s="282"/>
      <c r="GX22" s="282"/>
      <c r="GY22" s="282"/>
      <c r="GZ22" s="282"/>
      <c r="HA22" s="282"/>
      <c r="HB22" s="282"/>
      <c r="HC22" s="282"/>
      <c r="HD22" s="282"/>
      <c r="HE22" s="282"/>
      <c r="HF22" s="282"/>
      <c r="HG22" s="282"/>
      <c r="HH22" s="282"/>
      <c r="HI22" s="282"/>
      <c r="HJ22" s="282"/>
      <c r="HK22" s="282"/>
      <c r="HL22" s="282"/>
      <c r="HM22" s="282"/>
      <c r="HN22" s="282"/>
      <c r="HO22" s="282"/>
      <c r="HP22" s="282"/>
      <c r="HQ22" s="282"/>
      <c r="HR22" s="282"/>
      <c r="HS22" s="282"/>
      <c r="HT22" s="282"/>
      <c r="HU22" s="282"/>
      <c r="HV22" s="282"/>
      <c r="HW22" s="282"/>
      <c r="HX22" s="282"/>
      <c r="HY22" s="282"/>
      <c r="HZ22" s="282"/>
      <c r="IA22" s="282"/>
      <c r="IB22" s="282"/>
      <c r="IC22" s="282"/>
      <c r="ID22" s="282"/>
      <c r="IE22" s="282"/>
      <c r="IF22" s="282"/>
      <c r="IG22" s="282"/>
      <c r="IH22" s="282"/>
      <c r="II22" s="282"/>
      <c r="IJ22" s="282"/>
      <c r="IK22" s="282"/>
      <c r="IL22" s="282"/>
      <c r="IM22" s="282"/>
      <c r="IN22" s="282"/>
      <c r="IO22" s="282"/>
      <c r="IP22" s="282"/>
      <c r="IQ22" s="282"/>
      <c r="IR22" s="282"/>
      <c r="IS22" s="282"/>
      <c r="IT22" s="282"/>
      <c r="IU22" s="282"/>
      <c r="IV22" s="282"/>
      <c r="IW22" s="282"/>
      <c r="IX22" s="282"/>
      <c r="IY22" s="282"/>
      <c r="IZ22" s="282"/>
    </row>
    <row r="23" spans="1:260" s="125" customFormat="1" ht="18" customHeight="1" x14ac:dyDescent="0.2">
      <c r="A23" s="282"/>
      <c r="B23" s="234" t="s">
        <v>45</v>
      </c>
      <c r="C23" s="277"/>
      <c r="D23" s="406">
        <v>6750336</v>
      </c>
      <c r="E23" s="187">
        <v>14.218591431102663</v>
      </c>
      <c r="F23" s="227"/>
      <c r="G23" s="235">
        <v>803577</v>
      </c>
      <c r="H23" s="236">
        <v>12.389129076033749</v>
      </c>
      <c r="I23" s="277"/>
      <c r="J23" s="283">
        <v>225048</v>
      </c>
      <c r="K23" s="414">
        <f t="shared" si="0"/>
        <v>3.3338784913817623</v>
      </c>
      <c r="L23" s="236">
        <f t="shared" si="1"/>
        <v>28.005779159931159</v>
      </c>
      <c r="M23" s="279"/>
      <c r="N23" s="279">
        <f t="shared" si="2"/>
        <v>10</v>
      </c>
      <c r="O23" s="279">
        <v>13</v>
      </c>
      <c r="P23" s="279">
        <f t="shared" si="3"/>
        <v>14</v>
      </c>
      <c r="Q23" s="280" t="str">
        <f t="shared" si="4"/>
        <v>Murcia, Región de</v>
      </c>
      <c r="R23" s="281">
        <f t="shared" si="5"/>
        <v>25.179845399979147</v>
      </c>
      <c r="S23" s="276"/>
      <c r="T23" s="276"/>
      <c r="U23" s="282"/>
      <c r="V23" s="282"/>
      <c r="W23" s="282"/>
      <c r="X23" s="282"/>
      <c r="Y23" s="282"/>
      <c r="Z23" s="282"/>
      <c r="AA23" s="282"/>
      <c r="AB23" s="282"/>
      <c r="AC23" s="282"/>
      <c r="AD23" s="282"/>
      <c r="AE23" s="282"/>
      <c r="AF23" s="282"/>
      <c r="AG23" s="282"/>
      <c r="AH23" s="282"/>
      <c r="AI23" s="282"/>
      <c r="AJ23" s="282"/>
      <c r="AK23" s="282"/>
      <c r="AL23" s="282"/>
      <c r="AM23" s="282"/>
      <c r="AN23" s="282"/>
      <c r="AO23" s="282"/>
      <c r="AP23" s="282"/>
      <c r="AQ23" s="282"/>
      <c r="AR23" s="282"/>
      <c r="AS23" s="282"/>
      <c r="AT23" s="282"/>
      <c r="AU23" s="282"/>
      <c r="AV23" s="282"/>
      <c r="AW23" s="282"/>
      <c r="AX23" s="282"/>
      <c r="AY23" s="282"/>
      <c r="AZ23" s="282"/>
      <c r="BA23" s="282"/>
      <c r="BB23" s="282"/>
      <c r="BC23" s="282"/>
      <c r="BD23" s="282"/>
      <c r="BE23" s="282"/>
      <c r="BF23" s="282"/>
      <c r="BG23" s="282"/>
      <c r="BH23" s="282"/>
      <c r="BI23" s="282"/>
      <c r="BJ23" s="282"/>
      <c r="BK23" s="282"/>
      <c r="BL23" s="282"/>
      <c r="BM23" s="282"/>
      <c r="BN23" s="282"/>
      <c r="BO23" s="282"/>
      <c r="BP23" s="282"/>
      <c r="BQ23" s="282"/>
      <c r="BR23" s="282"/>
      <c r="BS23" s="282"/>
      <c r="BT23" s="282"/>
      <c r="BU23" s="282"/>
      <c r="BV23" s="282"/>
      <c r="BW23" s="282"/>
      <c r="BX23" s="282"/>
      <c r="BY23" s="282"/>
      <c r="BZ23" s="282"/>
      <c r="CA23" s="282"/>
      <c r="CB23" s="282"/>
      <c r="CC23" s="282"/>
      <c r="CD23" s="282"/>
      <c r="CE23" s="282"/>
      <c r="CF23" s="282"/>
      <c r="CG23" s="282"/>
      <c r="CH23" s="282"/>
      <c r="CI23" s="282"/>
      <c r="CJ23" s="282"/>
      <c r="CK23" s="282"/>
      <c r="CL23" s="282"/>
      <c r="CM23" s="282"/>
      <c r="CN23" s="282"/>
      <c r="CO23" s="282"/>
      <c r="CP23" s="282"/>
      <c r="CQ23" s="282"/>
      <c r="CR23" s="282"/>
      <c r="CS23" s="282"/>
      <c r="CT23" s="282"/>
      <c r="CU23" s="282"/>
      <c r="CV23" s="282"/>
      <c r="CW23" s="282"/>
      <c r="CX23" s="282"/>
      <c r="CY23" s="282"/>
      <c r="CZ23" s="282"/>
      <c r="DA23" s="282"/>
      <c r="DB23" s="282"/>
      <c r="DC23" s="282"/>
      <c r="DD23" s="282"/>
      <c r="DE23" s="282"/>
      <c r="DF23" s="282"/>
      <c r="DG23" s="282"/>
      <c r="DH23" s="282"/>
      <c r="DI23" s="282"/>
      <c r="DJ23" s="282"/>
      <c r="DK23" s="282"/>
      <c r="DL23" s="282"/>
      <c r="DM23" s="282"/>
      <c r="DN23" s="282"/>
      <c r="DO23" s="282"/>
      <c r="DP23" s="282"/>
      <c r="DQ23" s="282"/>
      <c r="DR23" s="282"/>
      <c r="DS23" s="282"/>
      <c r="DT23" s="282"/>
      <c r="DU23" s="282"/>
      <c r="DV23" s="282"/>
      <c r="DW23" s="282"/>
      <c r="DX23" s="282"/>
      <c r="DY23" s="282"/>
      <c r="DZ23" s="282"/>
      <c r="EA23" s="282"/>
      <c r="EB23" s="282"/>
      <c r="EC23" s="282"/>
      <c r="ED23" s="282"/>
      <c r="EE23" s="282"/>
      <c r="EF23" s="282"/>
      <c r="EG23" s="282"/>
      <c r="EH23" s="282"/>
      <c r="EI23" s="282"/>
      <c r="EJ23" s="282"/>
      <c r="EK23" s="282"/>
      <c r="EL23" s="282"/>
      <c r="EM23" s="282"/>
      <c r="EN23" s="282"/>
      <c r="EO23" s="282"/>
      <c r="EP23" s="282"/>
      <c r="EQ23" s="282"/>
      <c r="ER23" s="282"/>
      <c r="ES23" s="282"/>
      <c r="ET23" s="282"/>
      <c r="EU23" s="282"/>
      <c r="EV23" s="282"/>
      <c r="EW23" s="282"/>
      <c r="EX23" s="282"/>
      <c r="EY23" s="282"/>
      <c r="EZ23" s="282"/>
      <c r="FA23" s="282"/>
      <c r="FB23" s="282"/>
      <c r="FC23" s="282"/>
      <c r="FD23" s="282"/>
      <c r="FE23" s="282"/>
      <c r="FF23" s="282"/>
      <c r="FG23" s="282"/>
      <c r="FH23" s="282"/>
      <c r="FI23" s="282"/>
      <c r="FJ23" s="282"/>
      <c r="FK23" s="282"/>
      <c r="FL23" s="282"/>
      <c r="FM23" s="282"/>
      <c r="FN23" s="282"/>
      <c r="FO23" s="282"/>
      <c r="FP23" s="282"/>
      <c r="FQ23" s="282"/>
      <c r="FR23" s="282"/>
      <c r="FS23" s="282"/>
      <c r="FT23" s="282"/>
      <c r="FU23" s="282"/>
      <c r="FV23" s="282"/>
      <c r="FW23" s="282"/>
      <c r="FX23" s="282"/>
      <c r="FY23" s="282"/>
      <c r="FZ23" s="282"/>
      <c r="GA23" s="282"/>
      <c r="GB23" s="282"/>
      <c r="GC23" s="282"/>
      <c r="GD23" s="282"/>
      <c r="GE23" s="282"/>
      <c r="GF23" s="282"/>
      <c r="GG23" s="282"/>
      <c r="GH23" s="282"/>
      <c r="GI23" s="282"/>
      <c r="GJ23" s="282"/>
      <c r="GK23" s="282"/>
      <c r="GL23" s="282"/>
      <c r="GM23" s="282"/>
      <c r="GN23" s="282"/>
      <c r="GO23" s="282"/>
      <c r="GP23" s="282"/>
      <c r="GQ23" s="282"/>
      <c r="GR23" s="282"/>
      <c r="GS23" s="282"/>
      <c r="GT23" s="282"/>
      <c r="GU23" s="282"/>
      <c r="GV23" s="282"/>
      <c r="GW23" s="282"/>
      <c r="GX23" s="282"/>
      <c r="GY23" s="282"/>
      <c r="GZ23" s="282"/>
      <c r="HA23" s="282"/>
      <c r="HB23" s="282"/>
      <c r="HC23" s="282"/>
      <c r="HD23" s="282"/>
      <c r="HE23" s="282"/>
      <c r="HF23" s="282"/>
      <c r="HG23" s="282"/>
      <c r="HH23" s="282"/>
      <c r="HI23" s="282"/>
      <c r="HJ23" s="282"/>
      <c r="HK23" s="282"/>
      <c r="HL23" s="282"/>
      <c r="HM23" s="282"/>
      <c r="HN23" s="282"/>
      <c r="HO23" s="282"/>
      <c r="HP23" s="282"/>
      <c r="HQ23" s="282"/>
      <c r="HR23" s="282"/>
      <c r="HS23" s="282"/>
      <c r="HT23" s="282"/>
      <c r="HU23" s="282"/>
      <c r="HV23" s="282"/>
      <c r="HW23" s="282"/>
      <c r="HX23" s="282"/>
      <c r="HY23" s="282"/>
      <c r="HZ23" s="282"/>
      <c r="IA23" s="282"/>
      <c r="IB23" s="282"/>
      <c r="IC23" s="282"/>
      <c r="ID23" s="282"/>
      <c r="IE23" s="282"/>
      <c r="IF23" s="282"/>
      <c r="IG23" s="282"/>
      <c r="IH23" s="282"/>
      <c r="II23" s="282"/>
      <c r="IJ23" s="282"/>
      <c r="IK23" s="282"/>
      <c r="IL23" s="282"/>
      <c r="IM23" s="282"/>
      <c r="IN23" s="282"/>
      <c r="IO23" s="282"/>
      <c r="IP23" s="282"/>
      <c r="IQ23" s="282"/>
      <c r="IR23" s="282"/>
      <c r="IS23" s="282"/>
      <c r="IT23" s="282"/>
      <c r="IU23" s="282"/>
      <c r="IV23" s="282"/>
      <c r="IW23" s="282"/>
      <c r="IX23" s="282"/>
      <c r="IY23" s="282"/>
      <c r="IZ23" s="282"/>
    </row>
    <row r="24" spans="1:260" s="125" customFormat="1" ht="18" customHeight="1" x14ac:dyDescent="0.2">
      <c r="A24" s="282"/>
      <c r="B24" s="234" t="s">
        <v>46</v>
      </c>
      <c r="C24" s="277"/>
      <c r="D24" s="406">
        <v>1531878</v>
      </c>
      <c r="E24" s="187">
        <v>3.2266760357254345</v>
      </c>
      <c r="F24" s="227"/>
      <c r="G24" s="235">
        <v>201423</v>
      </c>
      <c r="H24" s="236">
        <v>3.1054342594200008</v>
      </c>
      <c r="I24" s="277"/>
      <c r="J24" s="283">
        <v>50718</v>
      </c>
      <c r="K24" s="414">
        <f t="shared" si="0"/>
        <v>3.31083806935017</v>
      </c>
      <c r="L24" s="236">
        <f>J24*100/G24</f>
        <v>25.179845399979147</v>
      </c>
      <c r="M24" s="279"/>
      <c r="N24" s="279">
        <f t="shared" si="2"/>
        <v>13</v>
      </c>
      <c r="O24" s="279">
        <v>14</v>
      </c>
      <c r="P24" s="279">
        <f t="shared" si="3"/>
        <v>2</v>
      </c>
      <c r="Q24" s="280" t="str">
        <f t="shared" si="4"/>
        <v>Aragón</v>
      </c>
      <c r="R24" s="281">
        <f t="shared" si="5"/>
        <v>24.261581670970465</v>
      </c>
      <c r="S24" s="276"/>
      <c r="T24" s="276"/>
      <c r="U24" s="282"/>
      <c r="V24" s="282"/>
      <c r="W24" s="282"/>
      <c r="X24" s="282"/>
      <c r="Y24" s="282"/>
      <c r="Z24" s="282"/>
      <c r="AA24" s="282"/>
      <c r="AB24" s="282"/>
      <c r="AC24" s="282"/>
      <c r="AD24" s="282"/>
      <c r="AE24" s="282"/>
      <c r="AF24" s="282"/>
      <c r="AG24" s="282"/>
      <c r="AH24" s="282"/>
      <c r="AI24" s="282"/>
      <c r="AJ24" s="282"/>
      <c r="AK24" s="282"/>
      <c r="AL24" s="282"/>
      <c r="AM24" s="282"/>
      <c r="AN24" s="282"/>
      <c r="AO24" s="282"/>
      <c r="AP24" s="282"/>
      <c r="AQ24" s="282"/>
      <c r="AR24" s="282"/>
      <c r="AS24" s="282"/>
      <c r="AT24" s="282"/>
      <c r="AU24" s="282"/>
      <c r="AV24" s="282"/>
      <c r="AW24" s="282"/>
      <c r="AX24" s="282"/>
      <c r="AY24" s="282"/>
      <c r="AZ24" s="282"/>
      <c r="BA24" s="282"/>
      <c r="BB24" s="282"/>
      <c r="BC24" s="282"/>
      <c r="BD24" s="282"/>
      <c r="BE24" s="282"/>
      <c r="BF24" s="282"/>
      <c r="BG24" s="282"/>
      <c r="BH24" s="282"/>
      <c r="BI24" s="282"/>
      <c r="BJ24" s="282"/>
      <c r="BK24" s="282"/>
      <c r="BL24" s="282"/>
      <c r="BM24" s="282"/>
      <c r="BN24" s="282"/>
      <c r="BO24" s="282"/>
      <c r="BP24" s="282"/>
      <c r="BQ24" s="282"/>
      <c r="BR24" s="282"/>
      <c r="BS24" s="282"/>
      <c r="BT24" s="282"/>
      <c r="BU24" s="282"/>
      <c r="BV24" s="282"/>
      <c r="BW24" s="282"/>
      <c r="BX24" s="282"/>
      <c r="BY24" s="282"/>
      <c r="BZ24" s="282"/>
      <c r="CA24" s="282"/>
      <c r="CB24" s="282"/>
      <c r="CC24" s="282"/>
      <c r="CD24" s="282"/>
      <c r="CE24" s="282"/>
      <c r="CF24" s="282"/>
      <c r="CG24" s="282"/>
      <c r="CH24" s="282"/>
      <c r="CI24" s="282"/>
      <c r="CJ24" s="282"/>
      <c r="CK24" s="282"/>
      <c r="CL24" s="282"/>
      <c r="CM24" s="282"/>
      <c r="CN24" s="282"/>
      <c r="CO24" s="282"/>
      <c r="CP24" s="282"/>
      <c r="CQ24" s="282"/>
      <c r="CR24" s="282"/>
      <c r="CS24" s="282"/>
      <c r="CT24" s="282"/>
      <c r="CU24" s="282"/>
      <c r="CV24" s="282"/>
      <c r="CW24" s="282"/>
      <c r="CX24" s="282"/>
      <c r="CY24" s="282"/>
      <c r="CZ24" s="282"/>
      <c r="DA24" s="282"/>
      <c r="DB24" s="282"/>
      <c r="DC24" s="282"/>
      <c r="DD24" s="282"/>
      <c r="DE24" s="282"/>
      <c r="DF24" s="282"/>
      <c r="DG24" s="282"/>
      <c r="DH24" s="282"/>
      <c r="DI24" s="282"/>
      <c r="DJ24" s="282"/>
      <c r="DK24" s="282"/>
      <c r="DL24" s="282"/>
      <c r="DM24" s="282"/>
      <c r="DN24" s="282"/>
      <c r="DO24" s="282"/>
      <c r="DP24" s="282"/>
      <c r="DQ24" s="282"/>
      <c r="DR24" s="282"/>
      <c r="DS24" s="282"/>
      <c r="DT24" s="282"/>
      <c r="DU24" s="282"/>
      <c r="DV24" s="282"/>
      <c r="DW24" s="282"/>
      <c r="DX24" s="282"/>
      <c r="DY24" s="282"/>
      <c r="DZ24" s="282"/>
      <c r="EA24" s="282"/>
      <c r="EB24" s="282"/>
      <c r="EC24" s="282"/>
      <c r="ED24" s="282"/>
      <c r="EE24" s="282"/>
      <c r="EF24" s="282"/>
      <c r="EG24" s="282"/>
      <c r="EH24" s="282"/>
      <c r="EI24" s="282"/>
      <c r="EJ24" s="282"/>
      <c r="EK24" s="282"/>
      <c r="EL24" s="282"/>
      <c r="EM24" s="282"/>
      <c r="EN24" s="282"/>
      <c r="EO24" s="282"/>
      <c r="EP24" s="282"/>
      <c r="EQ24" s="282"/>
      <c r="ER24" s="282"/>
      <c r="ES24" s="282"/>
      <c r="ET24" s="282"/>
      <c r="EU24" s="282"/>
      <c r="EV24" s="282"/>
      <c r="EW24" s="282"/>
      <c r="EX24" s="282"/>
      <c r="EY24" s="282"/>
      <c r="EZ24" s="282"/>
      <c r="FA24" s="282"/>
      <c r="FB24" s="282"/>
      <c r="FC24" s="282"/>
      <c r="FD24" s="282"/>
      <c r="FE24" s="282"/>
      <c r="FF24" s="282"/>
      <c r="FG24" s="282"/>
      <c r="FH24" s="282"/>
      <c r="FI24" s="282"/>
      <c r="FJ24" s="282"/>
      <c r="FK24" s="282"/>
      <c r="FL24" s="282"/>
      <c r="FM24" s="282"/>
      <c r="FN24" s="282"/>
      <c r="FO24" s="282"/>
      <c r="FP24" s="282"/>
      <c r="FQ24" s="282"/>
      <c r="FR24" s="282"/>
      <c r="FS24" s="282"/>
      <c r="FT24" s="282"/>
      <c r="FU24" s="282"/>
      <c r="FV24" s="282"/>
      <c r="FW24" s="282"/>
      <c r="FX24" s="282"/>
      <c r="FY24" s="282"/>
      <c r="FZ24" s="282"/>
      <c r="GA24" s="282"/>
      <c r="GB24" s="282"/>
      <c r="GC24" s="282"/>
      <c r="GD24" s="282"/>
      <c r="GE24" s="282"/>
      <c r="GF24" s="282"/>
      <c r="GG24" s="282"/>
      <c r="GH24" s="282"/>
      <c r="GI24" s="282"/>
      <c r="GJ24" s="282"/>
      <c r="GK24" s="282"/>
      <c r="GL24" s="282"/>
      <c r="GM24" s="282"/>
      <c r="GN24" s="282"/>
      <c r="GO24" s="282"/>
      <c r="GP24" s="282"/>
      <c r="GQ24" s="282"/>
      <c r="GR24" s="282"/>
      <c r="GS24" s="282"/>
      <c r="GT24" s="282"/>
      <c r="GU24" s="282"/>
      <c r="GV24" s="282"/>
      <c r="GW24" s="282"/>
      <c r="GX24" s="282"/>
      <c r="GY24" s="282"/>
      <c r="GZ24" s="282"/>
      <c r="HA24" s="282"/>
      <c r="HB24" s="282"/>
      <c r="HC24" s="282"/>
      <c r="HD24" s="282"/>
      <c r="HE24" s="282"/>
      <c r="HF24" s="282"/>
      <c r="HG24" s="282"/>
      <c r="HH24" s="282"/>
      <c r="HI24" s="282"/>
      <c r="HJ24" s="282"/>
      <c r="HK24" s="282"/>
      <c r="HL24" s="282"/>
      <c r="HM24" s="282"/>
      <c r="HN24" s="282"/>
      <c r="HO24" s="282"/>
      <c r="HP24" s="282"/>
      <c r="HQ24" s="282"/>
      <c r="HR24" s="282"/>
      <c r="HS24" s="282"/>
      <c r="HT24" s="282"/>
      <c r="HU24" s="282"/>
      <c r="HV24" s="282"/>
      <c r="HW24" s="282"/>
      <c r="HX24" s="282"/>
      <c r="HY24" s="282"/>
      <c r="HZ24" s="282"/>
      <c r="IA24" s="282"/>
      <c r="IB24" s="282"/>
      <c r="IC24" s="282"/>
      <c r="ID24" s="282"/>
      <c r="IE24" s="282"/>
      <c r="IF24" s="282"/>
      <c r="IG24" s="282"/>
      <c r="IH24" s="282"/>
      <c r="II24" s="282"/>
      <c r="IJ24" s="282"/>
      <c r="IK24" s="282"/>
      <c r="IL24" s="282"/>
      <c r="IM24" s="282"/>
      <c r="IN24" s="282"/>
      <c r="IO24" s="282"/>
      <c r="IP24" s="282"/>
      <c r="IQ24" s="282"/>
      <c r="IR24" s="282"/>
      <c r="IS24" s="282"/>
      <c r="IT24" s="282"/>
      <c r="IU24" s="282"/>
      <c r="IV24" s="282"/>
      <c r="IW24" s="282"/>
      <c r="IX24" s="282"/>
      <c r="IY24" s="282"/>
      <c r="IZ24" s="282"/>
    </row>
    <row r="25" spans="1:260" s="125" customFormat="1" ht="18" customHeight="1" x14ac:dyDescent="0.2">
      <c r="A25" s="282"/>
      <c r="B25" s="234" t="s">
        <v>47</v>
      </c>
      <c r="C25" s="277"/>
      <c r="D25" s="407">
        <v>664117</v>
      </c>
      <c r="E25" s="187">
        <v>1.3988649284198011</v>
      </c>
      <c r="F25" s="227"/>
      <c r="G25" s="239">
        <v>82583</v>
      </c>
      <c r="H25" s="236">
        <v>1.2732214168475393</v>
      </c>
      <c r="I25" s="277"/>
      <c r="J25" s="283">
        <v>21317</v>
      </c>
      <c r="K25" s="414">
        <f t="shared" si="0"/>
        <v>3.2098259794584387</v>
      </c>
      <c r="L25" s="236">
        <f t="shared" si="1"/>
        <v>25.812818618844073</v>
      </c>
      <c r="M25" s="279"/>
      <c r="N25" s="279">
        <f t="shared" si="2"/>
        <v>12</v>
      </c>
      <c r="O25" s="279">
        <v>15</v>
      </c>
      <c r="P25" s="279">
        <f t="shared" si="3"/>
        <v>6</v>
      </c>
      <c r="Q25" s="280" t="str">
        <f t="shared" si="4"/>
        <v>Cantabria</v>
      </c>
      <c r="R25" s="284">
        <f t="shared" si="5"/>
        <v>22.754268745360058</v>
      </c>
      <c r="S25" s="276"/>
      <c r="T25" s="276"/>
      <c r="U25" s="282"/>
      <c r="V25" s="282"/>
      <c r="W25" s="282"/>
      <c r="X25" s="282"/>
      <c r="Y25" s="282"/>
      <c r="Z25" s="282"/>
      <c r="AA25" s="282"/>
      <c r="AB25" s="282"/>
      <c r="AC25" s="282"/>
      <c r="AD25" s="282"/>
      <c r="AE25" s="282"/>
      <c r="AF25" s="282"/>
      <c r="AG25" s="282"/>
      <c r="AH25" s="282"/>
      <c r="AI25" s="282"/>
      <c r="AJ25" s="282"/>
      <c r="AK25" s="282"/>
      <c r="AL25" s="282"/>
      <c r="AM25" s="282"/>
      <c r="AN25" s="282"/>
      <c r="AO25" s="282"/>
      <c r="AP25" s="282"/>
      <c r="AQ25" s="282"/>
      <c r="AR25" s="282"/>
      <c r="AS25" s="282"/>
      <c r="AT25" s="282"/>
      <c r="AU25" s="282"/>
      <c r="AV25" s="282"/>
      <c r="AW25" s="282"/>
      <c r="AX25" s="282"/>
      <c r="AY25" s="282"/>
      <c r="AZ25" s="282"/>
      <c r="BA25" s="282"/>
      <c r="BB25" s="282"/>
      <c r="BC25" s="282"/>
      <c r="BD25" s="282"/>
      <c r="BE25" s="282"/>
      <c r="BF25" s="282"/>
      <c r="BG25" s="282"/>
      <c r="BH25" s="282"/>
      <c r="BI25" s="282"/>
      <c r="BJ25" s="282"/>
      <c r="BK25" s="282"/>
      <c r="BL25" s="282"/>
      <c r="BM25" s="282"/>
      <c r="BN25" s="282"/>
      <c r="BO25" s="282"/>
      <c r="BP25" s="282"/>
      <c r="BQ25" s="282"/>
      <c r="BR25" s="282"/>
      <c r="BS25" s="282"/>
      <c r="BT25" s="282"/>
      <c r="BU25" s="282"/>
      <c r="BV25" s="282"/>
      <c r="BW25" s="282"/>
      <c r="BX25" s="282"/>
      <c r="BY25" s="282"/>
      <c r="BZ25" s="282"/>
      <c r="CA25" s="282"/>
      <c r="CB25" s="282"/>
      <c r="CC25" s="282"/>
      <c r="CD25" s="282"/>
      <c r="CE25" s="282"/>
      <c r="CF25" s="282"/>
      <c r="CG25" s="282"/>
      <c r="CH25" s="282"/>
      <c r="CI25" s="282"/>
      <c r="CJ25" s="282"/>
      <c r="CK25" s="282"/>
      <c r="CL25" s="282"/>
      <c r="CM25" s="282"/>
      <c r="CN25" s="282"/>
      <c r="CO25" s="282"/>
      <c r="CP25" s="282"/>
      <c r="CQ25" s="282"/>
      <c r="CR25" s="282"/>
      <c r="CS25" s="282"/>
      <c r="CT25" s="282"/>
      <c r="CU25" s="282"/>
      <c r="CV25" s="282"/>
      <c r="CW25" s="282"/>
      <c r="CX25" s="282"/>
      <c r="CY25" s="282"/>
      <c r="CZ25" s="282"/>
      <c r="DA25" s="282"/>
      <c r="DB25" s="282"/>
      <c r="DC25" s="282"/>
      <c r="DD25" s="282"/>
      <c r="DE25" s="282"/>
      <c r="DF25" s="282"/>
      <c r="DG25" s="282"/>
      <c r="DH25" s="282"/>
      <c r="DI25" s="282"/>
      <c r="DJ25" s="282"/>
      <c r="DK25" s="282"/>
      <c r="DL25" s="282"/>
      <c r="DM25" s="282"/>
      <c r="DN25" s="282"/>
      <c r="DO25" s="282"/>
      <c r="DP25" s="282"/>
      <c r="DQ25" s="282"/>
      <c r="DR25" s="282"/>
      <c r="DS25" s="282"/>
      <c r="DT25" s="282"/>
      <c r="DU25" s="282"/>
      <c r="DV25" s="282"/>
      <c r="DW25" s="282"/>
      <c r="DX25" s="282"/>
      <c r="DY25" s="282"/>
      <c r="DZ25" s="282"/>
      <c r="EA25" s="282"/>
      <c r="EB25" s="282"/>
      <c r="EC25" s="282"/>
      <c r="ED25" s="282"/>
      <c r="EE25" s="282"/>
      <c r="EF25" s="282"/>
      <c r="EG25" s="282"/>
      <c r="EH25" s="282"/>
      <c r="EI25" s="282"/>
      <c r="EJ25" s="282"/>
      <c r="EK25" s="282"/>
      <c r="EL25" s="282"/>
      <c r="EM25" s="282"/>
      <c r="EN25" s="282"/>
      <c r="EO25" s="282"/>
      <c r="EP25" s="282"/>
      <c r="EQ25" s="282"/>
      <c r="ER25" s="282"/>
      <c r="ES25" s="282"/>
      <c r="ET25" s="282"/>
      <c r="EU25" s="282"/>
      <c r="EV25" s="282"/>
      <c r="EW25" s="282"/>
      <c r="EX25" s="282"/>
      <c r="EY25" s="282"/>
      <c r="EZ25" s="282"/>
      <c r="FA25" s="282"/>
      <c r="FB25" s="282"/>
      <c r="FC25" s="282"/>
      <c r="FD25" s="282"/>
      <c r="FE25" s="282"/>
      <c r="FF25" s="282"/>
      <c r="FG25" s="282"/>
      <c r="FH25" s="282"/>
      <c r="FI25" s="282"/>
      <c r="FJ25" s="282"/>
      <c r="FK25" s="282"/>
      <c r="FL25" s="282"/>
      <c r="FM25" s="282"/>
      <c r="FN25" s="282"/>
      <c r="FO25" s="282"/>
      <c r="FP25" s="282"/>
      <c r="FQ25" s="282"/>
      <c r="FR25" s="282"/>
      <c r="FS25" s="282"/>
      <c r="FT25" s="282"/>
      <c r="FU25" s="282"/>
      <c r="FV25" s="282"/>
      <c r="FW25" s="282"/>
      <c r="FX25" s="282"/>
      <c r="FY25" s="282"/>
      <c r="FZ25" s="282"/>
      <c r="GA25" s="282"/>
      <c r="GB25" s="282"/>
      <c r="GC25" s="282"/>
      <c r="GD25" s="282"/>
      <c r="GE25" s="282"/>
      <c r="GF25" s="282"/>
      <c r="GG25" s="282"/>
      <c r="GH25" s="282"/>
      <c r="GI25" s="282"/>
      <c r="GJ25" s="282"/>
      <c r="GK25" s="282"/>
      <c r="GL25" s="282"/>
      <c r="GM25" s="282"/>
      <c r="GN25" s="282"/>
      <c r="GO25" s="282"/>
      <c r="GP25" s="282"/>
      <c r="GQ25" s="282"/>
      <c r="GR25" s="282"/>
      <c r="GS25" s="282"/>
      <c r="GT25" s="282"/>
      <c r="GU25" s="282"/>
      <c r="GV25" s="282"/>
      <c r="GW25" s="282"/>
      <c r="GX25" s="282"/>
      <c r="GY25" s="282"/>
      <c r="GZ25" s="282"/>
      <c r="HA25" s="282"/>
      <c r="HB25" s="282"/>
      <c r="HC25" s="282"/>
      <c r="HD25" s="282"/>
      <c r="HE25" s="282"/>
      <c r="HF25" s="282"/>
      <c r="HG25" s="282"/>
      <c r="HH25" s="282"/>
      <c r="HI25" s="282"/>
      <c r="HJ25" s="282"/>
      <c r="HK25" s="282"/>
      <c r="HL25" s="282"/>
      <c r="HM25" s="282"/>
      <c r="HN25" s="282"/>
      <c r="HO25" s="282"/>
      <c r="HP25" s="282"/>
      <c r="HQ25" s="282"/>
      <c r="HR25" s="282"/>
      <c r="HS25" s="282"/>
      <c r="HT25" s="282"/>
      <c r="HU25" s="282"/>
      <c r="HV25" s="282"/>
      <c r="HW25" s="282"/>
      <c r="HX25" s="282"/>
      <c r="HY25" s="282"/>
      <c r="HZ25" s="282"/>
      <c r="IA25" s="282"/>
      <c r="IB25" s="282"/>
      <c r="IC25" s="282"/>
      <c r="ID25" s="282"/>
      <c r="IE25" s="282"/>
      <c r="IF25" s="282"/>
      <c r="IG25" s="282"/>
      <c r="IH25" s="282"/>
      <c r="II25" s="282"/>
      <c r="IJ25" s="282"/>
      <c r="IK25" s="282"/>
      <c r="IL25" s="282"/>
      <c r="IM25" s="282"/>
      <c r="IN25" s="282"/>
      <c r="IO25" s="282"/>
      <c r="IP25" s="282"/>
      <c r="IQ25" s="282"/>
      <c r="IR25" s="282"/>
      <c r="IS25" s="282"/>
      <c r="IT25" s="282"/>
      <c r="IU25" s="282"/>
      <c r="IV25" s="282"/>
      <c r="IW25" s="282"/>
      <c r="IX25" s="282"/>
      <c r="IY25" s="282"/>
      <c r="IZ25" s="282"/>
    </row>
    <row r="26" spans="1:260" s="125" customFormat="1" ht="18" customHeight="1" x14ac:dyDescent="0.2">
      <c r="A26" s="282"/>
      <c r="B26" s="234" t="s">
        <v>48</v>
      </c>
      <c r="C26" s="277"/>
      <c r="D26" s="407">
        <v>2208174</v>
      </c>
      <c r="E26" s="187">
        <v>4.6511942390399073</v>
      </c>
      <c r="F26" s="227"/>
      <c r="G26" s="239">
        <v>336616</v>
      </c>
      <c r="H26" s="236">
        <v>5.1897690862956214</v>
      </c>
      <c r="I26" s="277"/>
      <c r="J26" s="283">
        <v>109443</v>
      </c>
      <c r="K26" s="414">
        <f t="shared" si="0"/>
        <v>4.9562670333044405</v>
      </c>
      <c r="L26" s="236">
        <f t="shared" si="1"/>
        <v>32.512714784799293</v>
      </c>
      <c r="M26" s="279"/>
      <c r="N26" s="279">
        <f t="shared" si="2"/>
        <v>4</v>
      </c>
      <c r="O26" s="279">
        <v>16</v>
      </c>
      <c r="P26" s="279">
        <f t="shared" si="3"/>
        <v>18</v>
      </c>
      <c r="Q26" s="280" t="str">
        <f t="shared" si="4"/>
        <v>Ceuta y Melilla</v>
      </c>
      <c r="R26" s="281">
        <f t="shared" si="5"/>
        <v>21.434985632183906</v>
      </c>
      <c r="S26" s="276"/>
      <c r="T26" s="276"/>
      <c r="U26" s="282"/>
      <c r="V26" s="282"/>
      <c r="W26" s="282"/>
      <c r="X26" s="282"/>
      <c r="Y26" s="282"/>
      <c r="Z26" s="282"/>
      <c r="AA26" s="282"/>
      <c r="AB26" s="282"/>
      <c r="AC26" s="282"/>
      <c r="AD26" s="282"/>
      <c r="AE26" s="282"/>
      <c r="AF26" s="282"/>
      <c r="AG26" s="282"/>
      <c r="AH26" s="282"/>
      <c r="AI26" s="282"/>
      <c r="AJ26" s="282"/>
      <c r="AK26" s="282"/>
      <c r="AL26" s="282"/>
      <c r="AM26" s="282"/>
      <c r="AN26" s="282"/>
      <c r="AO26" s="282"/>
      <c r="AP26" s="282"/>
      <c r="AQ26" s="282"/>
      <c r="AR26" s="282"/>
      <c r="AS26" s="282"/>
      <c r="AT26" s="282"/>
      <c r="AU26" s="282"/>
      <c r="AV26" s="282"/>
      <c r="AW26" s="282"/>
      <c r="AX26" s="282"/>
      <c r="AY26" s="282"/>
      <c r="AZ26" s="282"/>
      <c r="BA26" s="282"/>
      <c r="BB26" s="282"/>
      <c r="BC26" s="282"/>
      <c r="BD26" s="282"/>
      <c r="BE26" s="282"/>
      <c r="BF26" s="282"/>
      <c r="BG26" s="282"/>
      <c r="BH26" s="282"/>
      <c r="BI26" s="282"/>
      <c r="BJ26" s="282"/>
      <c r="BK26" s="282"/>
      <c r="BL26" s="282"/>
      <c r="BM26" s="282"/>
      <c r="BN26" s="282"/>
      <c r="BO26" s="282"/>
      <c r="BP26" s="282"/>
      <c r="BQ26" s="282"/>
      <c r="BR26" s="282"/>
      <c r="BS26" s="282"/>
      <c r="BT26" s="282"/>
      <c r="BU26" s="282"/>
      <c r="BV26" s="282"/>
      <c r="BW26" s="282"/>
      <c r="BX26" s="282"/>
      <c r="BY26" s="282"/>
      <c r="BZ26" s="282"/>
      <c r="CA26" s="282"/>
      <c r="CB26" s="282"/>
      <c r="CC26" s="282"/>
      <c r="CD26" s="282"/>
      <c r="CE26" s="282"/>
      <c r="CF26" s="282"/>
      <c r="CG26" s="282"/>
      <c r="CH26" s="282"/>
      <c r="CI26" s="282"/>
      <c r="CJ26" s="282"/>
      <c r="CK26" s="282"/>
      <c r="CL26" s="282"/>
      <c r="CM26" s="282"/>
      <c r="CN26" s="282"/>
      <c r="CO26" s="282"/>
      <c r="CP26" s="282"/>
      <c r="CQ26" s="282"/>
      <c r="CR26" s="282"/>
      <c r="CS26" s="282"/>
      <c r="CT26" s="282"/>
      <c r="CU26" s="282"/>
      <c r="CV26" s="282"/>
      <c r="CW26" s="282"/>
      <c r="CX26" s="282"/>
      <c r="CY26" s="282"/>
      <c r="CZ26" s="282"/>
      <c r="DA26" s="282"/>
      <c r="DB26" s="282"/>
      <c r="DC26" s="282"/>
      <c r="DD26" s="282"/>
      <c r="DE26" s="282"/>
      <c r="DF26" s="282"/>
      <c r="DG26" s="282"/>
      <c r="DH26" s="282"/>
      <c r="DI26" s="282"/>
      <c r="DJ26" s="282"/>
      <c r="DK26" s="282"/>
      <c r="DL26" s="282"/>
      <c r="DM26" s="282"/>
      <c r="DN26" s="282"/>
      <c r="DO26" s="282"/>
      <c r="DP26" s="282"/>
      <c r="DQ26" s="282"/>
      <c r="DR26" s="282"/>
      <c r="DS26" s="282"/>
      <c r="DT26" s="282"/>
      <c r="DU26" s="282"/>
      <c r="DV26" s="282"/>
      <c r="DW26" s="282"/>
      <c r="DX26" s="282"/>
      <c r="DY26" s="282"/>
      <c r="DZ26" s="282"/>
      <c r="EA26" s="282"/>
      <c r="EB26" s="282"/>
      <c r="EC26" s="282"/>
      <c r="ED26" s="282"/>
      <c r="EE26" s="282"/>
      <c r="EF26" s="282"/>
      <c r="EG26" s="282"/>
      <c r="EH26" s="282"/>
      <c r="EI26" s="282"/>
      <c r="EJ26" s="282"/>
      <c r="EK26" s="282"/>
      <c r="EL26" s="282"/>
      <c r="EM26" s="282"/>
      <c r="EN26" s="282"/>
      <c r="EO26" s="282"/>
      <c r="EP26" s="282"/>
      <c r="EQ26" s="282"/>
      <c r="ER26" s="282"/>
      <c r="ES26" s="282"/>
      <c r="ET26" s="282"/>
      <c r="EU26" s="282"/>
      <c r="EV26" s="282"/>
      <c r="EW26" s="282"/>
      <c r="EX26" s="282"/>
      <c r="EY26" s="282"/>
      <c r="EZ26" s="282"/>
      <c r="FA26" s="282"/>
      <c r="FB26" s="282"/>
      <c r="FC26" s="282"/>
      <c r="FD26" s="282"/>
      <c r="FE26" s="282"/>
      <c r="FF26" s="282"/>
      <c r="FG26" s="282"/>
      <c r="FH26" s="282"/>
      <c r="FI26" s="282"/>
      <c r="FJ26" s="282"/>
      <c r="FK26" s="282"/>
      <c r="FL26" s="282"/>
      <c r="FM26" s="282"/>
      <c r="FN26" s="282"/>
      <c r="FO26" s="282"/>
      <c r="FP26" s="282"/>
      <c r="FQ26" s="282"/>
      <c r="FR26" s="282"/>
      <c r="FS26" s="282"/>
      <c r="FT26" s="282"/>
      <c r="FU26" s="282"/>
      <c r="FV26" s="282"/>
      <c r="FW26" s="282"/>
      <c r="FX26" s="282"/>
      <c r="FY26" s="282"/>
      <c r="FZ26" s="282"/>
      <c r="GA26" s="282"/>
      <c r="GB26" s="282"/>
      <c r="GC26" s="282"/>
      <c r="GD26" s="282"/>
      <c r="GE26" s="282"/>
      <c r="GF26" s="282"/>
      <c r="GG26" s="282"/>
      <c r="GH26" s="282"/>
      <c r="GI26" s="282"/>
      <c r="GJ26" s="282"/>
      <c r="GK26" s="282"/>
      <c r="GL26" s="282"/>
      <c r="GM26" s="282"/>
      <c r="GN26" s="282"/>
      <c r="GO26" s="282"/>
      <c r="GP26" s="282"/>
      <c r="GQ26" s="282"/>
      <c r="GR26" s="282"/>
      <c r="GS26" s="282"/>
      <c r="GT26" s="282"/>
      <c r="GU26" s="282"/>
      <c r="GV26" s="282"/>
      <c r="GW26" s="282"/>
      <c r="GX26" s="282"/>
      <c r="GY26" s="282"/>
      <c r="GZ26" s="282"/>
      <c r="HA26" s="282"/>
      <c r="HB26" s="282"/>
      <c r="HC26" s="282"/>
      <c r="HD26" s="282"/>
      <c r="HE26" s="282"/>
      <c r="HF26" s="282"/>
      <c r="HG26" s="282"/>
      <c r="HH26" s="282"/>
      <c r="HI26" s="282"/>
      <c r="HJ26" s="282"/>
      <c r="HK26" s="282"/>
      <c r="HL26" s="282"/>
      <c r="HM26" s="282"/>
      <c r="HN26" s="282"/>
      <c r="HO26" s="282"/>
      <c r="HP26" s="282"/>
      <c r="HQ26" s="282"/>
      <c r="HR26" s="282"/>
      <c r="HS26" s="282"/>
      <c r="HT26" s="282"/>
      <c r="HU26" s="282"/>
      <c r="HV26" s="282"/>
      <c r="HW26" s="282"/>
      <c r="HX26" s="282"/>
      <c r="HY26" s="282"/>
      <c r="HZ26" s="282"/>
      <c r="IA26" s="282"/>
      <c r="IB26" s="282"/>
      <c r="IC26" s="282"/>
      <c r="ID26" s="282"/>
      <c r="IE26" s="282"/>
      <c r="IF26" s="282"/>
      <c r="IG26" s="282"/>
      <c r="IH26" s="282"/>
      <c r="II26" s="282"/>
      <c r="IJ26" s="282"/>
      <c r="IK26" s="282"/>
      <c r="IL26" s="282"/>
      <c r="IM26" s="282"/>
      <c r="IN26" s="282"/>
      <c r="IO26" s="282"/>
      <c r="IP26" s="282"/>
      <c r="IQ26" s="282"/>
      <c r="IR26" s="282"/>
      <c r="IS26" s="282"/>
      <c r="IT26" s="282"/>
      <c r="IU26" s="282"/>
      <c r="IV26" s="282"/>
      <c r="IW26" s="282"/>
      <c r="IX26" s="282"/>
      <c r="IY26" s="282"/>
      <c r="IZ26" s="282"/>
    </row>
    <row r="27" spans="1:260" s="125" customFormat="1" ht="18" customHeight="1" x14ac:dyDescent="0.2">
      <c r="A27" s="282"/>
      <c r="B27" s="234" t="s">
        <v>49</v>
      </c>
      <c r="C27" s="277"/>
      <c r="D27" s="407">
        <v>319892</v>
      </c>
      <c r="E27" s="188">
        <v>0.67380551872948147</v>
      </c>
      <c r="F27" s="227"/>
      <c r="G27" s="239">
        <v>45131</v>
      </c>
      <c r="H27" s="243">
        <v>0.69580610735558523</v>
      </c>
      <c r="I27" s="277"/>
      <c r="J27" s="283">
        <v>14196</v>
      </c>
      <c r="K27" s="414">
        <f t="shared" si="0"/>
        <v>4.4377477398622034</v>
      </c>
      <c r="L27" s="243">
        <f t="shared" si="1"/>
        <v>31.455097383173428</v>
      </c>
      <c r="M27" s="279"/>
      <c r="N27" s="279">
        <f t="shared" si="2"/>
        <v>5</v>
      </c>
      <c r="O27" s="279">
        <v>17</v>
      </c>
      <c r="P27" s="279">
        <f t="shared" si="3"/>
        <v>3</v>
      </c>
      <c r="Q27" s="280" t="str">
        <f t="shared" si="4"/>
        <v>Asturias, Principado de</v>
      </c>
      <c r="R27" s="281">
        <f t="shared" si="5"/>
        <v>20.846296162313568</v>
      </c>
      <c r="S27" s="276"/>
      <c r="T27" s="276"/>
      <c r="U27" s="282"/>
      <c r="V27" s="282"/>
      <c r="W27" s="282"/>
      <c r="X27" s="282"/>
      <c r="Y27" s="282"/>
      <c r="Z27" s="282"/>
      <c r="AA27" s="282"/>
      <c r="AB27" s="282"/>
      <c r="AC27" s="282"/>
      <c r="AD27" s="282"/>
      <c r="AE27" s="282"/>
      <c r="AF27" s="282"/>
      <c r="AG27" s="282"/>
      <c r="AH27" s="282"/>
      <c r="AI27" s="282"/>
      <c r="AJ27" s="282"/>
      <c r="AK27" s="282"/>
      <c r="AL27" s="282"/>
      <c r="AM27" s="282"/>
      <c r="AN27" s="282"/>
      <c r="AO27" s="282"/>
      <c r="AP27" s="282"/>
      <c r="AQ27" s="282"/>
      <c r="AR27" s="282"/>
      <c r="AS27" s="282"/>
      <c r="AT27" s="282"/>
      <c r="AU27" s="282"/>
      <c r="AV27" s="282"/>
      <c r="AW27" s="282"/>
      <c r="AX27" s="282"/>
      <c r="AY27" s="282"/>
      <c r="AZ27" s="282"/>
      <c r="BA27" s="282"/>
      <c r="BB27" s="282"/>
      <c r="BC27" s="282"/>
      <c r="BD27" s="282"/>
      <c r="BE27" s="282"/>
      <c r="BF27" s="282"/>
      <c r="BG27" s="282"/>
      <c r="BH27" s="282"/>
      <c r="BI27" s="282"/>
      <c r="BJ27" s="282"/>
      <c r="BK27" s="282"/>
      <c r="BL27" s="282"/>
      <c r="BM27" s="282"/>
      <c r="BN27" s="282"/>
      <c r="BO27" s="282"/>
      <c r="BP27" s="282"/>
      <c r="BQ27" s="282"/>
      <c r="BR27" s="282"/>
      <c r="BS27" s="282"/>
      <c r="BT27" s="282"/>
      <c r="BU27" s="282"/>
      <c r="BV27" s="282"/>
      <c r="BW27" s="282"/>
      <c r="BX27" s="282"/>
      <c r="BY27" s="282"/>
      <c r="BZ27" s="282"/>
      <c r="CA27" s="282"/>
      <c r="CB27" s="282"/>
      <c r="CC27" s="282"/>
      <c r="CD27" s="282"/>
      <c r="CE27" s="282"/>
      <c r="CF27" s="282"/>
      <c r="CG27" s="282"/>
      <c r="CH27" s="282"/>
      <c r="CI27" s="282"/>
      <c r="CJ27" s="282"/>
      <c r="CK27" s="282"/>
      <c r="CL27" s="282"/>
      <c r="CM27" s="282"/>
      <c r="CN27" s="282"/>
      <c r="CO27" s="282"/>
      <c r="CP27" s="282"/>
      <c r="CQ27" s="282"/>
      <c r="CR27" s="282"/>
      <c r="CS27" s="282"/>
      <c r="CT27" s="282"/>
      <c r="CU27" s="282"/>
      <c r="CV27" s="282"/>
      <c r="CW27" s="282"/>
      <c r="CX27" s="282"/>
      <c r="CY27" s="282"/>
      <c r="CZ27" s="282"/>
      <c r="DA27" s="282"/>
      <c r="DB27" s="282"/>
      <c r="DC27" s="282"/>
      <c r="DD27" s="282"/>
      <c r="DE27" s="282"/>
      <c r="DF27" s="282"/>
      <c r="DG27" s="282"/>
      <c r="DH27" s="282"/>
      <c r="DI27" s="282"/>
      <c r="DJ27" s="282"/>
      <c r="DK27" s="282"/>
      <c r="DL27" s="282"/>
      <c r="DM27" s="282"/>
      <c r="DN27" s="282"/>
      <c r="DO27" s="282"/>
      <c r="DP27" s="282"/>
      <c r="DQ27" s="282"/>
      <c r="DR27" s="282"/>
      <c r="DS27" s="282"/>
      <c r="DT27" s="282"/>
      <c r="DU27" s="282"/>
      <c r="DV27" s="282"/>
      <c r="DW27" s="282"/>
      <c r="DX27" s="282"/>
      <c r="DY27" s="282"/>
      <c r="DZ27" s="282"/>
      <c r="EA27" s="282"/>
      <c r="EB27" s="282"/>
      <c r="EC27" s="282"/>
      <c r="ED27" s="282"/>
      <c r="EE27" s="282"/>
      <c r="EF27" s="282"/>
      <c r="EG27" s="282"/>
      <c r="EH27" s="282"/>
      <c r="EI27" s="282"/>
      <c r="EJ27" s="282"/>
      <c r="EK27" s="282"/>
      <c r="EL27" s="282"/>
      <c r="EM27" s="282"/>
      <c r="EN27" s="282"/>
      <c r="EO27" s="282"/>
      <c r="EP27" s="282"/>
      <c r="EQ27" s="282"/>
      <c r="ER27" s="282"/>
      <c r="ES27" s="282"/>
      <c r="ET27" s="282"/>
      <c r="EU27" s="282"/>
      <c r="EV27" s="282"/>
      <c r="EW27" s="282"/>
      <c r="EX27" s="282"/>
      <c r="EY27" s="282"/>
      <c r="EZ27" s="282"/>
      <c r="FA27" s="282"/>
      <c r="FB27" s="282"/>
      <c r="FC27" s="282"/>
      <c r="FD27" s="282"/>
      <c r="FE27" s="282"/>
      <c r="FF27" s="282"/>
      <c r="FG27" s="282"/>
      <c r="FH27" s="282"/>
      <c r="FI27" s="282"/>
      <c r="FJ27" s="282"/>
      <c r="FK27" s="282"/>
      <c r="FL27" s="282"/>
      <c r="FM27" s="282"/>
      <c r="FN27" s="282"/>
      <c r="FO27" s="282"/>
      <c r="FP27" s="282"/>
      <c r="FQ27" s="282"/>
      <c r="FR27" s="282"/>
      <c r="FS27" s="282"/>
      <c r="FT27" s="282"/>
      <c r="FU27" s="282"/>
      <c r="FV27" s="282"/>
      <c r="FW27" s="282"/>
      <c r="FX27" s="282"/>
      <c r="FY27" s="282"/>
      <c r="FZ27" s="282"/>
      <c r="GA27" s="282"/>
      <c r="GB27" s="282"/>
      <c r="GC27" s="282"/>
      <c r="GD27" s="282"/>
      <c r="GE27" s="282"/>
      <c r="GF27" s="282"/>
      <c r="GG27" s="282"/>
      <c r="GH27" s="282"/>
      <c r="GI27" s="282"/>
      <c r="GJ27" s="282"/>
      <c r="GK27" s="282"/>
      <c r="GL27" s="282"/>
      <c r="GM27" s="282"/>
      <c r="GN27" s="282"/>
      <c r="GO27" s="282"/>
      <c r="GP27" s="282"/>
      <c r="GQ27" s="282"/>
      <c r="GR27" s="282"/>
      <c r="GS27" s="282"/>
      <c r="GT27" s="282"/>
      <c r="GU27" s="282"/>
      <c r="GV27" s="282"/>
      <c r="GW27" s="282"/>
      <c r="GX27" s="282"/>
      <c r="GY27" s="282"/>
      <c r="GZ27" s="282"/>
      <c r="HA27" s="282"/>
      <c r="HB27" s="282"/>
      <c r="HC27" s="282"/>
      <c r="HD27" s="282"/>
      <c r="HE27" s="282"/>
      <c r="HF27" s="282"/>
      <c r="HG27" s="282"/>
      <c r="HH27" s="282"/>
      <c r="HI27" s="282"/>
      <c r="HJ27" s="282"/>
      <c r="HK27" s="282"/>
      <c r="HL27" s="282"/>
      <c r="HM27" s="282"/>
      <c r="HN27" s="282"/>
      <c r="HO27" s="282"/>
      <c r="HP27" s="282"/>
      <c r="HQ27" s="282"/>
      <c r="HR27" s="282"/>
      <c r="HS27" s="282"/>
      <c r="HT27" s="282"/>
      <c r="HU27" s="282"/>
      <c r="HV27" s="282"/>
      <c r="HW27" s="282"/>
      <c r="HX27" s="282"/>
      <c r="HY27" s="282"/>
      <c r="HZ27" s="282"/>
      <c r="IA27" s="282"/>
      <c r="IB27" s="282"/>
      <c r="IC27" s="282"/>
      <c r="ID27" s="282"/>
      <c r="IE27" s="282"/>
      <c r="IF27" s="282"/>
      <c r="IG27" s="282"/>
      <c r="IH27" s="282"/>
      <c r="II27" s="282"/>
      <c r="IJ27" s="282"/>
      <c r="IK27" s="282"/>
      <c r="IL27" s="282"/>
      <c r="IM27" s="282"/>
      <c r="IN27" s="282"/>
      <c r="IO27" s="282"/>
      <c r="IP27" s="282"/>
      <c r="IQ27" s="282"/>
      <c r="IR27" s="282"/>
      <c r="IS27" s="282"/>
      <c r="IT27" s="282"/>
      <c r="IU27" s="282"/>
      <c r="IV27" s="282"/>
      <c r="IW27" s="282"/>
      <c r="IX27" s="282"/>
      <c r="IY27" s="282"/>
      <c r="IZ27" s="282"/>
    </row>
    <row r="28" spans="1:260" s="125" customFormat="1" ht="18" customHeight="1" x14ac:dyDescent="0.2">
      <c r="A28" s="282"/>
      <c r="B28" s="234" t="s">
        <v>4</v>
      </c>
      <c r="C28" s="277"/>
      <c r="D28" s="239">
        <v>168287</v>
      </c>
      <c r="E28" s="243">
        <v>0.35447185090726951</v>
      </c>
      <c r="F28" s="223"/>
      <c r="G28" s="239">
        <v>22272</v>
      </c>
      <c r="H28" s="243">
        <v>0.34337802448480192</v>
      </c>
      <c r="I28" s="277"/>
      <c r="J28" s="283">
        <v>4774</v>
      </c>
      <c r="K28" s="414">
        <f t="shared" si="0"/>
        <v>2.8368204317624057</v>
      </c>
      <c r="L28" s="243">
        <f t="shared" si="1"/>
        <v>21.434985632183906</v>
      </c>
      <c r="M28" s="279"/>
      <c r="N28" s="279">
        <f t="shared" si="2"/>
        <v>16</v>
      </c>
      <c r="O28" s="279">
        <v>18</v>
      </c>
      <c r="P28" s="279">
        <f t="shared" si="3"/>
        <v>5</v>
      </c>
      <c r="Q28" s="280" t="str">
        <f t="shared" si="4"/>
        <v>Canarias</v>
      </c>
      <c r="R28" s="281">
        <f t="shared" si="5"/>
        <v>19.477368288869265</v>
      </c>
      <c r="S28" s="224"/>
      <c r="T28" s="224"/>
      <c r="U28" s="282"/>
      <c r="V28" s="282"/>
      <c r="W28" s="282"/>
      <c r="X28" s="282"/>
      <c r="Y28" s="282"/>
      <c r="Z28" s="282"/>
      <c r="AA28" s="282"/>
      <c r="AB28" s="282"/>
      <c r="AC28" s="282"/>
      <c r="AD28" s="282"/>
      <c r="AE28" s="282"/>
      <c r="AF28" s="282"/>
      <c r="AG28" s="282"/>
      <c r="AH28" s="282"/>
      <c r="AI28" s="282"/>
      <c r="AJ28" s="282"/>
      <c r="AK28" s="282"/>
      <c r="AL28" s="282"/>
      <c r="AM28" s="282"/>
      <c r="AN28" s="282"/>
      <c r="AO28" s="282"/>
      <c r="AP28" s="282"/>
      <c r="AQ28" s="282"/>
      <c r="AR28" s="282"/>
      <c r="AS28" s="282"/>
      <c r="AT28" s="282"/>
      <c r="AU28" s="282"/>
      <c r="AV28" s="282"/>
      <c r="AW28" s="282"/>
      <c r="AX28" s="282"/>
      <c r="AY28" s="282"/>
      <c r="AZ28" s="282"/>
      <c r="BA28" s="282"/>
      <c r="BB28" s="282"/>
      <c r="BC28" s="282"/>
      <c r="BD28" s="282"/>
      <c r="BE28" s="282"/>
      <c r="BF28" s="282"/>
      <c r="BG28" s="282"/>
      <c r="BH28" s="282"/>
      <c r="BI28" s="282"/>
      <c r="BJ28" s="282"/>
      <c r="BK28" s="282"/>
      <c r="BL28" s="282"/>
      <c r="BM28" s="282"/>
      <c r="BN28" s="282"/>
      <c r="BO28" s="282"/>
      <c r="BP28" s="282"/>
      <c r="BQ28" s="282"/>
      <c r="BR28" s="282"/>
      <c r="BS28" s="282"/>
      <c r="BT28" s="282"/>
      <c r="BU28" s="282"/>
      <c r="BV28" s="282"/>
      <c r="BW28" s="282"/>
      <c r="BX28" s="282"/>
      <c r="BY28" s="282"/>
      <c r="BZ28" s="282"/>
      <c r="CA28" s="282"/>
      <c r="CB28" s="282"/>
      <c r="CC28" s="282"/>
      <c r="CD28" s="282"/>
      <c r="CE28" s="282"/>
      <c r="CF28" s="282"/>
      <c r="CG28" s="282"/>
      <c r="CH28" s="282"/>
      <c r="CI28" s="282"/>
      <c r="CJ28" s="282"/>
      <c r="CK28" s="282"/>
      <c r="CL28" s="282"/>
      <c r="CM28" s="282"/>
      <c r="CN28" s="282"/>
      <c r="CO28" s="282"/>
      <c r="CP28" s="282"/>
      <c r="CQ28" s="282"/>
      <c r="CR28" s="282"/>
      <c r="CS28" s="282"/>
      <c r="CT28" s="282"/>
      <c r="CU28" s="282"/>
      <c r="CV28" s="282"/>
      <c r="CW28" s="282"/>
      <c r="CX28" s="282"/>
      <c r="CY28" s="282"/>
      <c r="CZ28" s="282"/>
      <c r="DA28" s="282"/>
      <c r="DB28" s="282"/>
      <c r="DC28" s="282"/>
      <c r="DD28" s="282"/>
      <c r="DE28" s="282"/>
      <c r="DF28" s="282"/>
      <c r="DG28" s="282"/>
      <c r="DH28" s="282"/>
      <c r="DI28" s="282"/>
      <c r="DJ28" s="282"/>
      <c r="DK28" s="282"/>
      <c r="DL28" s="282"/>
      <c r="DM28" s="282"/>
      <c r="DN28" s="282"/>
      <c r="DO28" s="282"/>
      <c r="DP28" s="282"/>
      <c r="DQ28" s="282"/>
      <c r="DR28" s="282"/>
      <c r="DS28" s="282"/>
      <c r="DT28" s="282"/>
      <c r="DU28" s="282"/>
      <c r="DV28" s="282"/>
      <c r="DW28" s="282"/>
      <c r="DX28" s="282"/>
      <c r="DY28" s="282"/>
      <c r="DZ28" s="282"/>
      <c r="EA28" s="282"/>
      <c r="EB28" s="282"/>
      <c r="EC28" s="282"/>
      <c r="ED28" s="282"/>
      <c r="EE28" s="282"/>
      <c r="EF28" s="282"/>
      <c r="EG28" s="282"/>
      <c r="EH28" s="282"/>
      <c r="EI28" s="282"/>
      <c r="EJ28" s="282"/>
      <c r="EK28" s="282"/>
      <c r="EL28" s="282"/>
      <c r="EM28" s="282"/>
      <c r="EN28" s="282"/>
      <c r="EO28" s="282"/>
      <c r="EP28" s="282"/>
      <c r="EQ28" s="282"/>
      <c r="ER28" s="282"/>
      <c r="ES28" s="282"/>
      <c r="ET28" s="282"/>
      <c r="EU28" s="282"/>
      <c r="EV28" s="282"/>
      <c r="EW28" s="282"/>
      <c r="EX28" s="282"/>
      <c r="EY28" s="282"/>
      <c r="EZ28" s="282"/>
      <c r="FA28" s="282"/>
      <c r="FB28" s="282"/>
      <c r="FC28" s="282"/>
      <c r="FD28" s="282"/>
      <c r="FE28" s="282"/>
      <c r="FF28" s="282"/>
      <c r="FG28" s="282"/>
      <c r="FH28" s="282"/>
      <c r="FI28" s="282"/>
      <c r="FJ28" s="282"/>
      <c r="FK28" s="282"/>
      <c r="FL28" s="282"/>
      <c r="FM28" s="282"/>
      <c r="FN28" s="282"/>
      <c r="FO28" s="282"/>
      <c r="FP28" s="282"/>
      <c r="FQ28" s="282"/>
      <c r="FR28" s="282"/>
      <c r="FS28" s="282"/>
      <c r="FT28" s="282"/>
      <c r="FU28" s="282"/>
      <c r="FV28" s="282"/>
      <c r="FW28" s="282"/>
      <c r="FX28" s="282"/>
      <c r="FY28" s="282"/>
      <c r="FZ28" s="282"/>
      <c r="GA28" s="282"/>
      <c r="GB28" s="282"/>
      <c r="GC28" s="282"/>
      <c r="GD28" s="282"/>
      <c r="GE28" s="282"/>
      <c r="GF28" s="282"/>
      <c r="GG28" s="282"/>
      <c r="GH28" s="282"/>
      <c r="GI28" s="282"/>
      <c r="GJ28" s="282"/>
      <c r="GK28" s="282"/>
      <c r="GL28" s="282"/>
      <c r="GM28" s="282"/>
      <c r="GN28" s="282"/>
      <c r="GO28" s="282"/>
      <c r="GP28" s="282"/>
      <c r="GQ28" s="282"/>
      <c r="GR28" s="282"/>
      <c r="GS28" s="282"/>
      <c r="GT28" s="282"/>
      <c r="GU28" s="282"/>
      <c r="GV28" s="282"/>
      <c r="GW28" s="282"/>
      <c r="GX28" s="282"/>
      <c r="GY28" s="282"/>
      <c r="GZ28" s="282"/>
      <c r="HA28" s="282"/>
      <c r="HB28" s="282"/>
      <c r="HC28" s="282"/>
      <c r="HD28" s="282"/>
      <c r="HE28" s="282"/>
      <c r="HF28" s="282"/>
      <c r="HG28" s="282"/>
      <c r="HH28" s="282"/>
      <c r="HI28" s="282"/>
      <c r="HJ28" s="282"/>
      <c r="HK28" s="282"/>
      <c r="HL28" s="282"/>
      <c r="HM28" s="282"/>
      <c r="HN28" s="282"/>
      <c r="HO28" s="282"/>
      <c r="HP28" s="282"/>
      <c r="HQ28" s="282"/>
      <c r="HR28" s="282"/>
      <c r="HS28" s="282"/>
      <c r="HT28" s="282"/>
      <c r="HU28" s="282"/>
      <c r="HV28" s="282"/>
      <c r="HW28" s="282"/>
      <c r="HX28" s="282"/>
      <c r="HY28" s="282"/>
      <c r="HZ28" s="282"/>
      <c r="IA28" s="282"/>
      <c r="IB28" s="282"/>
      <c r="IC28" s="282"/>
      <c r="ID28" s="282"/>
      <c r="IE28" s="282"/>
      <c r="IF28" s="282"/>
      <c r="IG28" s="282"/>
      <c r="IH28" s="282"/>
      <c r="II28" s="282"/>
      <c r="IJ28" s="282"/>
      <c r="IK28" s="282"/>
      <c r="IL28" s="282"/>
      <c r="IM28" s="282"/>
      <c r="IN28" s="282"/>
      <c r="IO28" s="282"/>
      <c r="IP28" s="282"/>
      <c r="IQ28" s="282"/>
      <c r="IR28" s="282"/>
      <c r="IS28" s="282"/>
      <c r="IT28" s="282"/>
      <c r="IU28" s="282"/>
      <c r="IV28" s="282"/>
      <c r="IW28" s="282"/>
      <c r="IX28" s="282"/>
      <c r="IY28" s="282"/>
      <c r="IZ28" s="282"/>
    </row>
    <row r="29" spans="1:260" s="125" customFormat="1" ht="6" customHeight="1" x14ac:dyDescent="0.2">
      <c r="A29" s="282"/>
      <c r="B29" s="291"/>
      <c r="C29" s="233"/>
      <c r="D29" s="292"/>
      <c r="E29" s="293"/>
      <c r="F29" s="212"/>
      <c r="G29" s="292"/>
      <c r="H29" s="293"/>
      <c r="I29" s="233"/>
      <c r="J29" s="292"/>
      <c r="K29" s="412"/>
      <c r="L29" s="293"/>
      <c r="M29" s="279"/>
      <c r="N29" s="279"/>
      <c r="O29" s="279">
        <v>19</v>
      </c>
      <c r="P29" s="279">
        <f t="shared" si="3"/>
        <v>12</v>
      </c>
      <c r="Q29" s="280" t="str">
        <f t="shared" si="4"/>
        <v>Galicia</v>
      </c>
      <c r="R29" s="281">
        <f t="shared" si="5"/>
        <v>16.407514653244309</v>
      </c>
      <c r="S29" s="213"/>
      <c r="T29" s="213"/>
      <c r="U29" s="282"/>
      <c r="V29" s="282"/>
      <c r="W29" s="282"/>
      <c r="X29" s="282"/>
      <c r="Y29" s="282"/>
      <c r="Z29" s="282"/>
      <c r="AA29" s="282"/>
      <c r="AB29" s="282"/>
      <c r="AC29" s="282"/>
      <c r="AD29" s="282"/>
      <c r="AE29" s="282"/>
      <c r="AF29" s="282"/>
      <c r="AG29" s="282"/>
      <c r="AH29" s="282"/>
      <c r="AI29" s="282"/>
      <c r="AJ29" s="282"/>
      <c r="AK29" s="282"/>
      <c r="AL29" s="282"/>
      <c r="AM29" s="282"/>
      <c r="AN29" s="282"/>
      <c r="AO29" s="282"/>
      <c r="AP29" s="282"/>
      <c r="AQ29" s="282"/>
      <c r="AR29" s="282"/>
      <c r="AS29" s="282"/>
      <c r="AT29" s="282"/>
      <c r="AU29" s="282"/>
      <c r="AV29" s="282"/>
      <c r="AW29" s="282"/>
      <c r="AX29" s="282"/>
      <c r="AY29" s="282"/>
      <c r="AZ29" s="282"/>
      <c r="BA29" s="282"/>
      <c r="BB29" s="282"/>
      <c r="BC29" s="282"/>
      <c r="BD29" s="282"/>
      <c r="BE29" s="282"/>
      <c r="BF29" s="282"/>
      <c r="BG29" s="282"/>
      <c r="BH29" s="282"/>
      <c r="BI29" s="282"/>
      <c r="BJ29" s="282"/>
      <c r="BK29" s="282"/>
      <c r="BL29" s="282"/>
      <c r="BM29" s="282"/>
      <c r="BN29" s="282"/>
      <c r="BO29" s="282"/>
      <c r="BP29" s="282"/>
      <c r="BQ29" s="282"/>
      <c r="BR29" s="282"/>
      <c r="BS29" s="282"/>
      <c r="BT29" s="282"/>
      <c r="BU29" s="282"/>
      <c r="BV29" s="282"/>
      <c r="BW29" s="282"/>
      <c r="BX29" s="282"/>
      <c r="BY29" s="282"/>
      <c r="BZ29" s="282"/>
      <c r="CA29" s="282"/>
      <c r="CB29" s="282"/>
      <c r="CC29" s="282"/>
      <c r="CD29" s="282"/>
      <c r="CE29" s="282"/>
      <c r="CF29" s="282"/>
      <c r="CG29" s="282"/>
      <c r="CH29" s="282"/>
      <c r="CI29" s="282"/>
      <c r="CJ29" s="282"/>
      <c r="CK29" s="282"/>
      <c r="CL29" s="282"/>
      <c r="CM29" s="282"/>
      <c r="CN29" s="282"/>
      <c r="CO29" s="282"/>
      <c r="CP29" s="282"/>
      <c r="CQ29" s="282"/>
      <c r="CR29" s="282"/>
      <c r="CS29" s="282"/>
      <c r="CT29" s="282"/>
      <c r="CU29" s="282"/>
      <c r="CV29" s="282"/>
      <c r="CW29" s="282"/>
      <c r="CX29" s="282"/>
      <c r="CY29" s="282"/>
      <c r="CZ29" s="282"/>
      <c r="DA29" s="282"/>
      <c r="DB29" s="282"/>
      <c r="DC29" s="282"/>
      <c r="DD29" s="282"/>
      <c r="DE29" s="282"/>
      <c r="DF29" s="282"/>
      <c r="DG29" s="282"/>
      <c r="DH29" s="282"/>
      <c r="DI29" s="282"/>
      <c r="DJ29" s="282"/>
      <c r="DK29" s="282"/>
      <c r="DL29" s="282"/>
      <c r="DM29" s="282"/>
      <c r="DN29" s="282"/>
      <c r="DO29" s="282"/>
      <c r="DP29" s="282"/>
      <c r="DQ29" s="282"/>
      <c r="DR29" s="282"/>
      <c r="DS29" s="282"/>
      <c r="DT29" s="282"/>
      <c r="DU29" s="282"/>
      <c r="DV29" s="282"/>
      <c r="DW29" s="282"/>
      <c r="DX29" s="282"/>
      <c r="DY29" s="282"/>
      <c r="DZ29" s="282"/>
      <c r="EA29" s="282"/>
      <c r="EB29" s="282"/>
      <c r="EC29" s="282"/>
      <c r="ED29" s="282"/>
      <c r="EE29" s="282"/>
      <c r="EF29" s="282"/>
      <c r="EG29" s="282"/>
      <c r="EH29" s="282"/>
      <c r="EI29" s="282"/>
      <c r="EJ29" s="282"/>
      <c r="EK29" s="282"/>
      <c r="EL29" s="282"/>
      <c r="EM29" s="282"/>
      <c r="EN29" s="282"/>
      <c r="EO29" s="282"/>
      <c r="EP29" s="282"/>
      <c r="EQ29" s="282"/>
      <c r="ER29" s="282"/>
      <c r="ES29" s="282"/>
      <c r="ET29" s="282"/>
      <c r="EU29" s="282"/>
      <c r="EV29" s="282"/>
      <c r="EW29" s="282"/>
      <c r="EX29" s="282"/>
      <c r="EY29" s="282"/>
      <c r="EZ29" s="282"/>
      <c r="FA29" s="282"/>
      <c r="FB29" s="282"/>
      <c r="FC29" s="282"/>
      <c r="FD29" s="282"/>
      <c r="FE29" s="282"/>
      <c r="FF29" s="282"/>
      <c r="FG29" s="282"/>
      <c r="FH29" s="282"/>
      <c r="FI29" s="282"/>
      <c r="FJ29" s="282"/>
      <c r="FK29" s="282"/>
      <c r="FL29" s="282"/>
      <c r="FM29" s="282"/>
      <c r="FN29" s="282"/>
      <c r="FO29" s="282"/>
      <c r="FP29" s="282"/>
      <c r="FQ29" s="282"/>
      <c r="FR29" s="282"/>
      <c r="FS29" s="282"/>
      <c r="FT29" s="282"/>
      <c r="FU29" s="282"/>
      <c r="FV29" s="282"/>
      <c r="FW29" s="282"/>
      <c r="FX29" s="282"/>
      <c r="FY29" s="282"/>
      <c r="FZ29" s="282"/>
      <c r="GA29" s="282"/>
      <c r="GB29" s="282"/>
      <c r="GC29" s="282"/>
      <c r="GD29" s="282"/>
      <c r="GE29" s="282"/>
      <c r="GF29" s="282"/>
      <c r="GG29" s="282"/>
      <c r="GH29" s="282"/>
      <c r="GI29" s="282"/>
      <c r="GJ29" s="282"/>
      <c r="GK29" s="282"/>
      <c r="GL29" s="282"/>
      <c r="GM29" s="282"/>
      <c r="GN29" s="282"/>
      <c r="GO29" s="282"/>
      <c r="GP29" s="282"/>
      <c r="GQ29" s="282"/>
      <c r="GR29" s="282"/>
      <c r="GS29" s="282"/>
      <c r="GT29" s="282"/>
      <c r="GU29" s="282"/>
      <c r="GV29" s="282"/>
      <c r="GW29" s="282"/>
      <c r="GX29" s="282"/>
      <c r="GY29" s="282"/>
      <c r="GZ29" s="282"/>
      <c r="HA29" s="282"/>
      <c r="HB29" s="282"/>
      <c r="HC29" s="282"/>
      <c r="HD29" s="282"/>
      <c r="HE29" s="282"/>
      <c r="HF29" s="282"/>
      <c r="HG29" s="282"/>
      <c r="HH29" s="282"/>
      <c r="HI29" s="282"/>
      <c r="HJ29" s="282"/>
      <c r="HK29" s="282"/>
      <c r="HL29" s="282"/>
      <c r="HM29" s="282"/>
      <c r="HN29" s="282"/>
      <c r="HO29" s="282"/>
      <c r="HP29" s="282"/>
      <c r="HQ29" s="282"/>
      <c r="HR29" s="282"/>
      <c r="HS29" s="282"/>
      <c r="HT29" s="282"/>
      <c r="HU29" s="282"/>
      <c r="HV29" s="282"/>
      <c r="HW29" s="282"/>
      <c r="HX29" s="282"/>
      <c r="HY29" s="282"/>
      <c r="HZ29" s="282"/>
      <c r="IA29" s="282"/>
      <c r="IB29" s="282"/>
      <c r="IC29" s="282"/>
      <c r="ID29" s="282"/>
      <c r="IE29" s="282"/>
      <c r="IF29" s="282"/>
      <c r="IG29" s="282"/>
      <c r="IH29" s="282"/>
      <c r="II29" s="282"/>
      <c r="IJ29" s="282"/>
      <c r="IK29" s="282"/>
      <c r="IL29" s="282"/>
      <c r="IM29" s="282"/>
      <c r="IN29" s="282"/>
      <c r="IO29" s="282"/>
      <c r="IP29" s="282"/>
      <c r="IQ29" s="282"/>
      <c r="IR29" s="282"/>
      <c r="IS29" s="282"/>
      <c r="IT29" s="282"/>
      <c r="IU29" s="282"/>
      <c r="IV29" s="282"/>
      <c r="IW29" s="282"/>
      <c r="IX29" s="282"/>
      <c r="IY29" s="282"/>
      <c r="IZ29" s="282"/>
    </row>
    <row r="30" spans="1:260" s="125" customFormat="1" ht="5.25" customHeight="1" x14ac:dyDescent="0.2">
      <c r="A30" s="282"/>
      <c r="B30" s="294"/>
      <c r="C30" s="294"/>
      <c r="D30" s="222"/>
      <c r="E30" s="250"/>
      <c r="F30" s="259"/>
      <c r="G30" s="294"/>
      <c r="H30" s="295"/>
      <c r="I30" s="294"/>
      <c r="J30" s="257"/>
      <c r="K30" s="257"/>
      <c r="L30" s="296"/>
      <c r="M30" s="297"/>
      <c r="N30" s="279"/>
      <c r="O30" s="298"/>
      <c r="P30" s="298"/>
      <c r="Q30" s="298"/>
      <c r="R30" s="298"/>
      <c r="S30" s="257"/>
      <c r="T30" s="257"/>
      <c r="U30" s="282"/>
      <c r="V30" s="282"/>
      <c r="W30" s="282"/>
      <c r="X30" s="282"/>
      <c r="Y30" s="282"/>
      <c r="Z30" s="282"/>
      <c r="AA30" s="282"/>
      <c r="AB30" s="282"/>
      <c r="AC30" s="282"/>
      <c r="AD30" s="282"/>
      <c r="AE30" s="282"/>
      <c r="AF30" s="282"/>
      <c r="AG30" s="282"/>
      <c r="AH30" s="282"/>
      <c r="AI30" s="282"/>
      <c r="AJ30" s="282"/>
      <c r="AK30" s="282"/>
      <c r="AL30" s="282"/>
      <c r="AM30" s="282"/>
      <c r="AN30" s="282"/>
      <c r="AO30" s="282"/>
      <c r="AP30" s="282"/>
      <c r="AQ30" s="282"/>
      <c r="AR30" s="282"/>
      <c r="AS30" s="282"/>
      <c r="AT30" s="282"/>
      <c r="AU30" s="282"/>
      <c r="AV30" s="282"/>
      <c r="AW30" s="282"/>
      <c r="AX30" s="282"/>
      <c r="AY30" s="282"/>
      <c r="AZ30" s="282"/>
      <c r="BA30" s="282"/>
      <c r="BB30" s="282"/>
      <c r="BC30" s="282"/>
      <c r="BD30" s="282"/>
      <c r="BE30" s="282"/>
      <c r="BF30" s="282"/>
      <c r="BG30" s="282"/>
      <c r="BH30" s="282"/>
      <c r="BI30" s="282"/>
      <c r="BJ30" s="282"/>
      <c r="BK30" s="282"/>
      <c r="BL30" s="282"/>
      <c r="BM30" s="282"/>
      <c r="BN30" s="282"/>
      <c r="BO30" s="282"/>
      <c r="BP30" s="282"/>
      <c r="BQ30" s="282"/>
      <c r="BR30" s="282"/>
      <c r="BS30" s="282"/>
      <c r="BT30" s="282"/>
      <c r="BU30" s="282"/>
      <c r="BV30" s="282"/>
      <c r="BW30" s="282"/>
      <c r="BX30" s="282"/>
      <c r="BY30" s="282"/>
      <c r="BZ30" s="282"/>
      <c r="CA30" s="282"/>
      <c r="CB30" s="282"/>
      <c r="CC30" s="282"/>
      <c r="CD30" s="282"/>
      <c r="CE30" s="282"/>
      <c r="CF30" s="282"/>
      <c r="CG30" s="282"/>
      <c r="CH30" s="282"/>
      <c r="CI30" s="282"/>
      <c r="CJ30" s="282"/>
      <c r="CK30" s="282"/>
      <c r="CL30" s="282"/>
      <c r="CM30" s="282"/>
      <c r="CN30" s="282"/>
      <c r="CO30" s="282"/>
      <c r="CP30" s="282"/>
      <c r="CQ30" s="282"/>
      <c r="CR30" s="282"/>
      <c r="CS30" s="282"/>
      <c r="CT30" s="282"/>
      <c r="CU30" s="282"/>
      <c r="CV30" s="282"/>
      <c r="CW30" s="282"/>
      <c r="CX30" s="282"/>
      <c r="CY30" s="282"/>
      <c r="CZ30" s="282"/>
      <c r="DA30" s="282"/>
      <c r="DB30" s="282"/>
      <c r="DC30" s="282"/>
      <c r="DD30" s="282"/>
      <c r="DE30" s="282"/>
      <c r="DF30" s="282"/>
      <c r="DG30" s="282"/>
      <c r="DH30" s="282"/>
      <c r="DI30" s="282"/>
      <c r="DJ30" s="282"/>
      <c r="DK30" s="282"/>
      <c r="DL30" s="282"/>
      <c r="DM30" s="282"/>
      <c r="DN30" s="282"/>
      <c r="DO30" s="282"/>
      <c r="DP30" s="282"/>
      <c r="DQ30" s="282"/>
      <c r="DR30" s="282"/>
      <c r="DS30" s="282"/>
      <c r="DT30" s="282"/>
      <c r="DU30" s="282"/>
      <c r="DV30" s="282"/>
      <c r="DW30" s="282"/>
      <c r="DX30" s="282"/>
      <c r="DY30" s="282"/>
      <c r="DZ30" s="282"/>
      <c r="EA30" s="282"/>
      <c r="EB30" s="282"/>
      <c r="EC30" s="282"/>
      <c r="ED30" s="282"/>
      <c r="EE30" s="282"/>
      <c r="EF30" s="282"/>
      <c r="EG30" s="282"/>
      <c r="EH30" s="282"/>
      <c r="EI30" s="282"/>
      <c r="EJ30" s="282"/>
      <c r="EK30" s="282"/>
      <c r="EL30" s="282"/>
      <c r="EM30" s="282"/>
      <c r="EN30" s="282"/>
      <c r="EO30" s="282"/>
      <c r="EP30" s="282"/>
      <c r="EQ30" s="282"/>
      <c r="ER30" s="282"/>
      <c r="ES30" s="282"/>
      <c r="ET30" s="282"/>
      <c r="EU30" s="282"/>
      <c r="EV30" s="282"/>
      <c r="EW30" s="282"/>
      <c r="EX30" s="282"/>
      <c r="EY30" s="282"/>
      <c r="EZ30" s="282"/>
      <c r="FA30" s="282"/>
      <c r="FB30" s="282"/>
      <c r="FC30" s="282"/>
      <c r="FD30" s="282"/>
      <c r="FE30" s="282"/>
      <c r="FF30" s="282"/>
      <c r="FG30" s="282"/>
      <c r="FH30" s="282"/>
      <c r="FI30" s="282"/>
      <c r="FJ30" s="282"/>
      <c r="FK30" s="282"/>
      <c r="FL30" s="282"/>
      <c r="FM30" s="282"/>
      <c r="FN30" s="282"/>
      <c r="FO30" s="282"/>
      <c r="FP30" s="282"/>
      <c r="FQ30" s="282"/>
      <c r="FR30" s="282"/>
      <c r="FS30" s="282"/>
      <c r="FT30" s="282"/>
      <c r="FU30" s="282"/>
      <c r="FV30" s="282"/>
      <c r="FW30" s="282"/>
      <c r="FX30" s="282"/>
      <c r="FY30" s="282"/>
      <c r="FZ30" s="282"/>
      <c r="GA30" s="282"/>
      <c r="GB30" s="282"/>
      <c r="GC30" s="282"/>
      <c r="GD30" s="282"/>
      <c r="GE30" s="282"/>
      <c r="GF30" s="282"/>
      <c r="GG30" s="282"/>
      <c r="GH30" s="282"/>
      <c r="GI30" s="282"/>
      <c r="GJ30" s="282"/>
      <c r="GK30" s="282"/>
      <c r="GL30" s="282"/>
      <c r="GM30" s="282"/>
      <c r="GN30" s="282"/>
      <c r="GO30" s="282"/>
      <c r="GP30" s="282"/>
      <c r="GQ30" s="282"/>
      <c r="GR30" s="282"/>
      <c r="GS30" s="282"/>
      <c r="GT30" s="282"/>
      <c r="GU30" s="282"/>
      <c r="GV30" s="282"/>
      <c r="GW30" s="282"/>
      <c r="GX30" s="282"/>
      <c r="GY30" s="282"/>
      <c r="GZ30" s="282"/>
      <c r="HA30" s="282"/>
      <c r="HB30" s="282"/>
      <c r="HC30" s="282"/>
      <c r="HD30" s="282"/>
      <c r="HE30" s="282"/>
      <c r="HF30" s="282"/>
      <c r="HG30" s="282"/>
      <c r="HH30" s="282"/>
      <c r="HI30" s="282"/>
      <c r="HJ30" s="282"/>
      <c r="HK30" s="282"/>
      <c r="HL30" s="282"/>
      <c r="HM30" s="282"/>
      <c r="HN30" s="282"/>
      <c r="HO30" s="282"/>
      <c r="HP30" s="282"/>
      <c r="HQ30" s="282"/>
      <c r="HR30" s="282"/>
      <c r="HS30" s="282"/>
      <c r="HT30" s="282"/>
      <c r="HU30" s="282"/>
      <c r="HV30" s="282"/>
      <c r="HW30" s="282"/>
      <c r="HX30" s="282"/>
      <c r="HY30" s="282"/>
      <c r="HZ30" s="282"/>
      <c r="IA30" s="282"/>
      <c r="IB30" s="282"/>
      <c r="IC30" s="282"/>
      <c r="ID30" s="282"/>
      <c r="IE30" s="282"/>
      <c r="IF30" s="282"/>
      <c r="IG30" s="282"/>
      <c r="IH30" s="282"/>
      <c r="II30" s="282"/>
      <c r="IJ30" s="282"/>
      <c r="IK30" s="282"/>
      <c r="IL30" s="282"/>
      <c r="IM30" s="282"/>
      <c r="IN30" s="282"/>
      <c r="IO30" s="282"/>
      <c r="IP30" s="282"/>
      <c r="IQ30" s="282"/>
      <c r="IR30" s="282"/>
      <c r="IS30" s="282"/>
      <c r="IT30" s="282"/>
      <c r="IU30" s="282"/>
      <c r="IV30" s="282"/>
      <c r="IW30" s="282"/>
      <c r="IX30" s="282"/>
      <c r="IY30" s="282"/>
      <c r="IZ30" s="282"/>
    </row>
    <row r="31" spans="1:260" s="27" customFormat="1" ht="15.75" customHeight="1" x14ac:dyDescent="0.2">
      <c r="A31" s="223"/>
      <c r="B31" s="299" t="s">
        <v>3</v>
      </c>
      <c r="C31" s="300"/>
      <c r="D31" s="254">
        <f>SUM(D11:D28)</f>
        <v>47475420</v>
      </c>
      <c r="E31" s="255">
        <f>SUM(E11:E28)</f>
        <v>100</v>
      </c>
      <c r="F31" s="261"/>
      <c r="G31" s="254">
        <f>SUM(G11:G28)</f>
        <v>6486146</v>
      </c>
      <c r="H31" s="255">
        <f>SUM(H11:H28)</f>
        <v>99.999999999999986</v>
      </c>
      <c r="I31" s="212"/>
      <c r="J31" s="254">
        <f>SUM(J11:J30)</f>
        <v>1860463</v>
      </c>
      <c r="K31" s="410">
        <f>J31*100/D31</f>
        <v>3.9187920823028</v>
      </c>
      <c r="L31" s="255">
        <f>J31*100/G31</f>
        <v>28.683643568923671</v>
      </c>
      <c r="M31" s="298"/>
      <c r="N31" s="279">
        <f t="shared" si="2"/>
        <v>9</v>
      </c>
      <c r="O31" s="298"/>
      <c r="P31" s="298"/>
      <c r="Q31" s="298"/>
      <c r="R31" s="298"/>
      <c r="S31" s="262"/>
      <c r="T31" s="262"/>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3"/>
      <c r="BR31" s="223"/>
      <c r="BS31" s="223"/>
      <c r="BT31" s="223"/>
      <c r="BU31" s="223"/>
      <c r="BV31" s="223"/>
      <c r="BW31" s="223"/>
      <c r="BX31" s="223"/>
      <c r="BY31" s="223"/>
      <c r="BZ31" s="223"/>
      <c r="CA31" s="223"/>
      <c r="CB31" s="223"/>
      <c r="CC31" s="223"/>
      <c r="CD31" s="223"/>
      <c r="CE31" s="223"/>
      <c r="CF31" s="223"/>
      <c r="CG31" s="223"/>
      <c r="CH31" s="223"/>
      <c r="CI31" s="223"/>
      <c r="CJ31" s="223"/>
      <c r="CK31" s="223"/>
      <c r="CL31" s="223"/>
      <c r="CM31" s="223"/>
      <c r="CN31" s="223"/>
      <c r="CO31" s="223"/>
      <c r="CP31" s="223"/>
      <c r="CQ31" s="223"/>
      <c r="CR31" s="223"/>
      <c r="CS31" s="223"/>
      <c r="CT31" s="223"/>
      <c r="CU31" s="223"/>
      <c r="CV31" s="223"/>
      <c r="CW31" s="223"/>
      <c r="CX31" s="223"/>
      <c r="CY31" s="223"/>
      <c r="CZ31" s="223"/>
      <c r="DA31" s="223"/>
      <c r="DB31" s="223"/>
      <c r="DC31" s="223"/>
      <c r="DD31" s="223"/>
      <c r="DE31" s="223"/>
      <c r="DF31" s="223"/>
      <c r="DG31" s="223"/>
      <c r="DH31" s="223"/>
      <c r="DI31" s="223"/>
      <c r="DJ31" s="223"/>
      <c r="DK31" s="223"/>
      <c r="DL31" s="223"/>
      <c r="DM31" s="223"/>
      <c r="DN31" s="223"/>
      <c r="DO31" s="223"/>
      <c r="DP31" s="223"/>
      <c r="DQ31" s="223"/>
      <c r="DR31" s="223"/>
      <c r="DS31" s="223"/>
      <c r="DT31" s="223"/>
      <c r="DU31" s="223"/>
      <c r="DV31" s="223"/>
      <c r="DW31" s="223"/>
      <c r="DX31" s="223"/>
      <c r="DY31" s="223"/>
      <c r="DZ31" s="223"/>
      <c r="EA31" s="223"/>
      <c r="EB31" s="223"/>
      <c r="EC31" s="223"/>
      <c r="ED31" s="223"/>
      <c r="EE31" s="223"/>
      <c r="EF31" s="223"/>
      <c r="EG31" s="223"/>
      <c r="EH31" s="223"/>
      <c r="EI31" s="223"/>
      <c r="EJ31" s="223"/>
      <c r="EK31" s="223"/>
      <c r="EL31" s="223"/>
      <c r="EM31" s="223"/>
      <c r="EN31" s="223"/>
      <c r="EO31" s="223"/>
      <c r="EP31" s="223"/>
      <c r="EQ31" s="223"/>
      <c r="ER31" s="223"/>
      <c r="ES31" s="223"/>
      <c r="ET31" s="223"/>
      <c r="EU31" s="223"/>
      <c r="EV31" s="223"/>
      <c r="EW31" s="223"/>
      <c r="EX31" s="223"/>
      <c r="EY31" s="223"/>
      <c r="EZ31" s="223"/>
      <c r="FA31" s="223"/>
      <c r="FB31" s="223"/>
      <c r="FC31" s="223"/>
      <c r="FD31" s="223"/>
      <c r="FE31" s="223"/>
      <c r="FF31" s="223"/>
      <c r="FG31" s="223"/>
      <c r="FH31" s="223"/>
      <c r="FI31" s="223"/>
      <c r="FJ31" s="223"/>
      <c r="FK31" s="223"/>
      <c r="FL31" s="223"/>
      <c r="FM31" s="223"/>
      <c r="FN31" s="223"/>
      <c r="FO31" s="223"/>
      <c r="FP31" s="223"/>
      <c r="FQ31" s="223"/>
      <c r="FR31" s="223"/>
      <c r="FS31" s="223"/>
      <c r="FT31" s="223"/>
      <c r="FU31" s="223"/>
      <c r="FV31" s="223"/>
      <c r="FW31" s="223"/>
      <c r="FX31" s="223"/>
      <c r="FY31" s="223"/>
      <c r="FZ31" s="223"/>
      <c r="GA31" s="223"/>
      <c r="GB31" s="223"/>
      <c r="GC31" s="223"/>
      <c r="GD31" s="223"/>
      <c r="GE31" s="223"/>
      <c r="GF31" s="223"/>
      <c r="GG31" s="223"/>
      <c r="GH31" s="223"/>
      <c r="GI31" s="223"/>
      <c r="GJ31" s="223"/>
      <c r="GK31" s="223"/>
      <c r="GL31" s="223"/>
      <c r="GM31" s="223"/>
      <c r="GN31" s="223"/>
      <c r="GO31" s="223"/>
      <c r="GP31" s="223"/>
      <c r="GQ31" s="223"/>
      <c r="GR31" s="223"/>
      <c r="GS31" s="223"/>
      <c r="GT31" s="223"/>
      <c r="GU31" s="223"/>
      <c r="GV31" s="223"/>
      <c r="GW31" s="223"/>
      <c r="GX31" s="223"/>
      <c r="GY31" s="223"/>
      <c r="GZ31" s="223"/>
      <c r="HA31" s="223"/>
      <c r="HB31" s="223"/>
      <c r="HC31" s="223"/>
      <c r="HD31" s="223"/>
      <c r="HE31" s="223"/>
      <c r="HF31" s="223"/>
      <c r="HG31" s="223"/>
      <c r="HH31" s="223"/>
      <c r="HI31" s="223"/>
      <c r="HJ31" s="223"/>
      <c r="HK31" s="223"/>
      <c r="HL31" s="223"/>
      <c r="HM31" s="223"/>
      <c r="HN31" s="223"/>
      <c r="HO31" s="223"/>
      <c r="HP31" s="223"/>
      <c r="HQ31" s="223"/>
      <c r="HR31" s="223"/>
      <c r="HS31" s="223"/>
      <c r="HT31" s="223"/>
      <c r="HU31" s="223"/>
      <c r="HV31" s="223"/>
      <c r="HW31" s="223"/>
      <c r="HX31" s="223"/>
      <c r="HY31" s="223"/>
      <c r="HZ31" s="223"/>
      <c r="IA31" s="223"/>
      <c r="IB31" s="223"/>
      <c r="IC31" s="223"/>
      <c r="ID31" s="223"/>
      <c r="IE31" s="223"/>
      <c r="IF31" s="223"/>
      <c r="IG31" s="223"/>
      <c r="IH31" s="223"/>
      <c r="II31" s="223"/>
      <c r="IJ31" s="223"/>
      <c r="IK31" s="223"/>
      <c r="IL31" s="223"/>
      <c r="IM31" s="223"/>
      <c r="IN31" s="223"/>
      <c r="IO31" s="223"/>
      <c r="IP31" s="223"/>
      <c r="IQ31" s="223"/>
      <c r="IR31" s="223"/>
      <c r="IS31" s="223"/>
      <c r="IT31" s="223"/>
      <c r="IU31" s="223"/>
      <c r="IV31" s="223"/>
      <c r="IW31" s="223"/>
      <c r="IX31" s="223"/>
      <c r="IY31" s="223"/>
      <c r="IZ31" s="223"/>
    </row>
    <row r="32" spans="1:260" s="27" customFormat="1" ht="9.75" customHeight="1" x14ac:dyDescent="0.2">
      <c r="A32" s="223"/>
      <c r="B32" s="301"/>
      <c r="C32" s="300"/>
      <c r="D32" s="261"/>
      <c r="E32" s="261"/>
      <c r="F32" s="300"/>
      <c r="G32" s="302"/>
      <c r="H32" s="303"/>
      <c r="I32" s="212"/>
      <c r="J32" s="302"/>
      <c r="K32" s="302"/>
      <c r="L32" s="303"/>
      <c r="M32" s="304"/>
      <c r="N32" s="304"/>
      <c r="O32" s="262"/>
      <c r="P32" s="262"/>
      <c r="Q32" s="262"/>
      <c r="R32" s="252"/>
      <c r="S32" s="262"/>
      <c r="T32" s="262"/>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223"/>
      <c r="BI32" s="223"/>
      <c r="BJ32" s="223"/>
      <c r="BK32" s="223"/>
      <c r="BL32" s="223"/>
      <c r="BM32" s="223"/>
      <c r="BN32" s="223"/>
      <c r="BO32" s="223"/>
      <c r="BP32" s="223"/>
      <c r="BQ32" s="223"/>
      <c r="BR32" s="223"/>
      <c r="BS32" s="223"/>
      <c r="BT32" s="223"/>
      <c r="BU32" s="223"/>
      <c r="BV32" s="223"/>
      <c r="BW32" s="223"/>
      <c r="BX32" s="223"/>
      <c r="BY32" s="223"/>
      <c r="BZ32" s="223"/>
      <c r="CA32" s="223"/>
      <c r="CB32" s="223"/>
      <c r="CC32" s="223"/>
      <c r="CD32" s="223"/>
      <c r="CE32" s="223"/>
      <c r="CF32" s="223"/>
      <c r="CG32" s="223"/>
      <c r="CH32" s="223"/>
      <c r="CI32" s="223"/>
      <c r="CJ32" s="223"/>
      <c r="CK32" s="223"/>
      <c r="CL32" s="223"/>
      <c r="CM32" s="223"/>
      <c r="CN32" s="223"/>
      <c r="CO32" s="223"/>
      <c r="CP32" s="223"/>
      <c r="CQ32" s="223"/>
      <c r="CR32" s="223"/>
      <c r="CS32" s="223"/>
      <c r="CT32" s="223"/>
      <c r="CU32" s="223"/>
      <c r="CV32" s="223"/>
      <c r="CW32" s="223"/>
      <c r="CX32" s="223"/>
      <c r="CY32" s="223"/>
      <c r="CZ32" s="223"/>
      <c r="DA32" s="223"/>
      <c r="DB32" s="223"/>
      <c r="DC32" s="223"/>
      <c r="DD32" s="223"/>
      <c r="DE32" s="223"/>
      <c r="DF32" s="223"/>
      <c r="DG32" s="223"/>
      <c r="DH32" s="223"/>
      <c r="DI32" s="223"/>
      <c r="DJ32" s="223"/>
      <c r="DK32" s="223"/>
      <c r="DL32" s="223"/>
      <c r="DM32" s="223"/>
      <c r="DN32" s="223"/>
      <c r="DO32" s="223"/>
      <c r="DP32" s="223"/>
      <c r="DQ32" s="223"/>
      <c r="DR32" s="223"/>
      <c r="DS32" s="223"/>
      <c r="DT32" s="223"/>
      <c r="DU32" s="223"/>
      <c r="DV32" s="223"/>
      <c r="DW32" s="223"/>
      <c r="DX32" s="223"/>
      <c r="DY32" s="223"/>
      <c r="DZ32" s="223"/>
      <c r="EA32" s="223"/>
      <c r="EB32" s="223"/>
      <c r="EC32" s="223"/>
      <c r="ED32" s="223"/>
      <c r="EE32" s="223"/>
      <c r="EF32" s="223"/>
      <c r="EG32" s="223"/>
      <c r="EH32" s="223"/>
      <c r="EI32" s="223"/>
      <c r="EJ32" s="223"/>
      <c r="EK32" s="223"/>
      <c r="EL32" s="223"/>
      <c r="EM32" s="223"/>
      <c r="EN32" s="223"/>
      <c r="EO32" s="223"/>
      <c r="EP32" s="223"/>
      <c r="EQ32" s="223"/>
      <c r="ER32" s="223"/>
      <c r="ES32" s="223"/>
      <c r="ET32" s="223"/>
      <c r="EU32" s="223"/>
      <c r="EV32" s="223"/>
      <c r="EW32" s="223"/>
      <c r="EX32" s="223"/>
      <c r="EY32" s="223"/>
      <c r="EZ32" s="223"/>
      <c r="FA32" s="223"/>
      <c r="FB32" s="223"/>
      <c r="FC32" s="223"/>
      <c r="FD32" s="223"/>
      <c r="FE32" s="223"/>
      <c r="FF32" s="223"/>
      <c r="FG32" s="223"/>
      <c r="FH32" s="223"/>
      <c r="FI32" s="223"/>
      <c r="FJ32" s="223"/>
      <c r="FK32" s="223"/>
      <c r="FL32" s="223"/>
      <c r="FM32" s="223"/>
      <c r="FN32" s="223"/>
      <c r="FO32" s="223"/>
      <c r="FP32" s="223"/>
      <c r="FQ32" s="223"/>
      <c r="FR32" s="223"/>
      <c r="FS32" s="223"/>
      <c r="FT32" s="223"/>
      <c r="FU32" s="223"/>
      <c r="FV32" s="223"/>
      <c r="FW32" s="223"/>
      <c r="FX32" s="223"/>
      <c r="FY32" s="223"/>
      <c r="FZ32" s="223"/>
      <c r="GA32" s="223"/>
      <c r="GB32" s="223"/>
      <c r="GC32" s="223"/>
      <c r="GD32" s="223"/>
      <c r="GE32" s="223"/>
      <c r="GF32" s="223"/>
      <c r="GG32" s="223"/>
      <c r="GH32" s="223"/>
      <c r="GI32" s="223"/>
      <c r="GJ32" s="223"/>
      <c r="GK32" s="223"/>
      <c r="GL32" s="223"/>
      <c r="GM32" s="223"/>
      <c r="GN32" s="223"/>
      <c r="GO32" s="223"/>
      <c r="GP32" s="223"/>
      <c r="GQ32" s="223"/>
      <c r="GR32" s="223"/>
      <c r="GS32" s="223"/>
      <c r="GT32" s="223"/>
      <c r="GU32" s="223"/>
      <c r="GV32" s="223"/>
      <c r="GW32" s="223"/>
      <c r="GX32" s="223"/>
      <c r="GY32" s="223"/>
      <c r="GZ32" s="223"/>
      <c r="HA32" s="223"/>
      <c r="HB32" s="223"/>
      <c r="HC32" s="223"/>
      <c r="HD32" s="223"/>
      <c r="HE32" s="223"/>
      <c r="HF32" s="223"/>
      <c r="HG32" s="223"/>
      <c r="HH32" s="223"/>
      <c r="HI32" s="223"/>
      <c r="HJ32" s="223"/>
      <c r="HK32" s="223"/>
      <c r="HL32" s="223"/>
      <c r="HM32" s="223"/>
      <c r="HN32" s="223"/>
      <c r="HO32" s="223"/>
      <c r="HP32" s="223"/>
      <c r="HQ32" s="223"/>
      <c r="HR32" s="223"/>
      <c r="HS32" s="223"/>
      <c r="HT32" s="223"/>
      <c r="HU32" s="223"/>
      <c r="HV32" s="223"/>
      <c r="HW32" s="223"/>
      <c r="HX32" s="223"/>
      <c r="HY32" s="223"/>
      <c r="HZ32" s="223"/>
      <c r="IA32" s="223"/>
      <c r="IB32" s="223"/>
      <c r="IC32" s="223"/>
      <c r="ID32" s="223"/>
      <c r="IE32" s="223"/>
      <c r="IF32" s="223"/>
      <c r="IG32" s="223"/>
      <c r="IH32" s="223"/>
      <c r="II32" s="223"/>
      <c r="IJ32" s="223"/>
      <c r="IK32" s="223"/>
      <c r="IL32" s="223"/>
      <c r="IM32" s="223"/>
      <c r="IN32" s="223"/>
      <c r="IO32" s="223"/>
      <c r="IP32" s="223"/>
      <c r="IQ32" s="223"/>
      <c r="IR32" s="223"/>
      <c r="IS32" s="223"/>
      <c r="IT32" s="223"/>
      <c r="IU32" s="223"/>
      <c r="IV32" s="223"/>
      <c r="IW32" s="223"/>
      <c r="IX32" s="223"/>
      <c r="IY32" s="223"/>
      <c r="IZ32" s="223"/>
    </row>
    <row r="33" spans="1:260" s="20" customFormat="1" ht="26.25" customHeight="1" x14ac:dyDescent="0.2">
      <c r="A33" s="252"/>
      <c r="B33" s="1083" t="str">
        <f>'22solcasaadpot'!B32:M32</f>
        <v>(1) Cifras INE de población referidas al 01/01/2022. Real Decreto 1037/2022, de 20 de diciembre BOE 21.12.22.</v>
      </c>
      <c r="C33" s="1097"/>
      <c r="D33" s="1097"/>
      <c r="E33" s="1097"/>
      <c r="F33" s="1097"/>
      <c r="G33" s="1097"/>
      <c r="H33" s="1097"/>
      <c r="I33" s="1097"/>
      <c r="J33" s="1097"/>
      <c r="K33" s="1097"/>
      <c r="L33" s="1097"/>
      <c r="M33" s="1097"/>
      <c r="N33" s="1097"/>
      <c r="O33" s="252"/>
      <c r="P33" s="260"/>
      <c r="Q33" s="252"/>
      <c r="R33" s="252"/>
      <c r="S33" s="265"/>
      <c r="T33" s="265"/>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c r="BS33" s="252"/>
      <c r="BT33" s="252"/>
      <c r="BU33" s="252"/>
      <c r="BV33" s="252"/>
      <c r="BW33" s="252"/>
      <c r="BX33" s="252"/>
      <c r="BY33" s="252"/>
      <c r="BZ33" s="252"/>
      <c r="CA33" s="252"/>
      <c r="CB33" s="252"/>
      <c r="CC33" s="252"/>
      <c r="CD33" s="252"/>
      <c r="CE33" s="252"/>
      <c r="CF33" s="252"/>
      <c r="CG33" s="252"/>
      <c r="CH33" s="252"/>
      <c r="CI33" s="252"/>
      <c r="CJ33" s="252"/>
      <c r="CK33" s="252"/>
      <c r="CL33" s="252"/>
      <c r="CM33" s="252"/>
      <c r="CN33" s="252"/>
      <c r="CO33" s="252"/>
      <c r="CP33" s="252"/>
      <c r="CQ33" s="252"/>
      <c r="CR33" s="252"/>
      <c r="CS33" s="252"/>
      <c r="CT33" s="252"/>
      <c r="CU33" s="252"/>
      <c r="CV33" s="252"/>
      <c r="CW33" s="252"/>
      <c r="CX33" s="252"/>
      <c r="CY33" s="252"/>
      <c r="CZ33" s="252"/>
      <c r="DA33" s="252"/>
      <c r="DB33" s="252"/>
      <c r="DC33" s="252"/>
      <c r="DD33" s="252"/>
      <c r="DE33" s="252"/>
      <c r="DF33" s="252"/>
      <c r="DG33" s="252"/>
      <c r="DH33" s="252"/>
      <c r="DI33" s="252"/>
      <c r="DJ33" s="252"/>
      <c r="DK33" s="252"/>
      <c r="DL33" s="252"/>
      <c r="DM33" s="252"/>
      <c r="DN33" s="252"/>
      <c r="DO33" s="252"/>
      <c r="DP33" s="252"/>
      <c r="DQ33" s="252"/>
      <c r="DR33" s="252"/>
      <c r="DS33" s="252"/>
      <c r="DT33" s="252"/>
      <c r="DU33" s="252"/>
      <c r="DV33" s="252"/>
      <c r="DW33" s="252"/>
      <c r="DX33" s="252"/>
      <c r="DY33" s="252"/>
      <c r="DZ33" s="252"/>
      <c r="EA33" s="252"/>
      <c r="EB33" s="252"/>
      <c r="EC33" s="252"/>
      <c r="ED33" s="252"/>
      <c r="EE33" s="252"/>
      <c r="EF33" s="252"/>
      <c r="EG33" s="252"/>
      <c r="EH33" s="252"/>
      <c r="EI33" s="252"/>
      <c r="EJ33" s="252"/>
      <c r="EK33" s="252"/>
      <c r="EL33" s="252"/>
      <c r="EM33" s="252"/>
      <c r="EN33" s="252"/>
      <c r="EO33" s="252"/>
      <c r="EP33" s="252"/>
      <c r="EQ33" s="252"/>
      <c r="ER33" s="252"/>
      <c r="ES33" s="252"/>
      <c r="ET33" s="252"/>
      <c r="EU33" s="252"/>
      <c r="EV33" s="252"/>
      <c r="EW33" s="252"/>
      <c r="EX33" s="252"/>
      <c r="EY33" s="252"/>
      <c r="EZ33" s="252"/>
      <c r="FA33" s="252"/>
      <c r="FB33" s="252"/>
      <c r="FC33" s="252"/>
      <c r="FD33" s="252"/>
      <c r="FE33" s="252"/>
      <c r="FF33" s="252"/>
      <c r="FG33" s="252"/>
      <c r="FH33" s="252"/>
      <c r="FI33" s="252"/>
      <c r="FJ33" s="252"/>
      <c r="FK33" s="252"/>
      <c r="FL33" s="252"/>
      <c r="FM33" s="252"/>
      <c r="FN33" s="252"/>
      <c r="FO33" s="252"/>
      <c r="FP33" s="252"/>
      <c r="FQ33" s="252"/>
      <c r="FR33" s="252"/>
      <c r="FS33" s="252"/>
      <c r="FT33" s="252"/>
      <c r="FU33" s="252"/>
      <c r="FV33" s="252"/>
      <c r="FW33" s="252"/>
      <c r="FX33" s="252"/>
      <c r="FY33" s="252"/>
      <c r="FZ33" s="252"/>
      <c r="GA33" s="252"/>
      <c r="GB33" s="252"/>
      <c r="GC33" s="252"/>
      <c r="GD33" s="252"/>
      <c r="GE33" s="252"/>
      <c r="GF33" s="252"/>
      <c r="GG33" s="252"/>
      <c r="GH33" s="252"/>
      <c r="GI33" s="252"/>
      <c r="GJ33" s="252"/>
      <c r="GK33" s="252"/>
      <c r="GL33" s="252"/>
      <c r="GM33" s="252"/>
      <c r="GN33" s="252"/>
      <c r="GO33" s="252"/>
      <c r="GP33" s="252"/>
      <c r="GQ33" s="252"/>
      <c r="GR33" s="252"/>
      <c r="GS33" s="252"/>
      <c r="GT33" s="252"/>
      <c r="GU33" s="252"/>
      <c r="GV33" s="252"/>
      <c r="GW33" s="252"/>
      <c r="GX33" s="252"/>
      <c r="GY33" s="252"/>
      <c r="GZ33" s="252"/>
      <c r="HA33" s="252"/>
      <c r="HB33" s="252"/>
      <c r="HC33" s="252"/>
      <c r="HD33" s="252"/>
      <c r="HE33" s="252"/>
      <c r="HF33" s="252"/>
      <c r="HG33" s="252"/>
      <c r="HH33" s="252"/>
      <c r="HI33" s="252"/>
      <c r="HJ33" s="252"/>
      <c r="HK33" s="252"/>
      <c r="HL33" s="252"/>
      <c r="HM33" s="252"/>
      <c r="HN33" s="252"/>
      <c r="HO33" s="252"/>
      <c r="HP33" s="252"/>
      <c r="HQ33" s="252"/>
      <c r="HR33" s="252"/>
      <c r="HS33" s="252"/>
      <c r="HT33" s="252"/>
      <c r="HU33" s="252"/>
      <c r="HV33" s="252"/>
      <c r="HW33" s="252"/>
      <c r="HX33" s="252"/>
      <c r="HY33" s="252"/>
      <c r="HZ33" s="252"/>
      <c r="IA33" s="252"/>
      <c r="IB33" s="252"/>
      <c r="IC33" s="252"/>
      <c r="ID33" s="252"/>
      <c r="IE33" s="252"/>
      <c r="IF33" s="252"/>
      <c r="IG33" s="252"/>
      <c r="IH33" s="252"/>
      <c r="II33" s="252"/>
      <c r="IJ33" s="252"/>
      <c r="IK33" s="252"/>
      <c r="IL33" s="252"/>
      <c r="IM33" s="252"/>
      <c r="IN33" s="252"/>
      <c r="IO33" s="252"/>
      <c r="IP33" s="252"/>
      <c r="IQ33" s="252"/>
      <c r="IR33" s="252"/>
      <c r="IS33" s="252"/>
      <c r="IT33" s="252"/>
      <c r="IU33" s="252"/>
      <c r="IV33" s="252"/>
      <c r="IW33" s="252"/>
      <c r="IX33" s="252"/>
      <c r="IY33" s="252"/>
      <c r="IZ33" s="252"/>
    </row>
    <row r="34" spans="1:260" x14ac:dyDescent="0.2">
      <c r="B34" s="1090" t="str">
        <f>'22solcasaadpot'!B33:Q33</f>
        <v>(2) Cifras de Población Potencialmente Dependiente calculadas según lo explicado en la metodología</v>
      </c>
      <c r="C34" s="1134"/>
      <c r="D34" s="1134"/>
      <c r="E34" s="1134"/>
      <c r="F34" s="1134"/>
      <c r="G34" s="1134"/>
      <c r="H34" s="1134"/>
      <c r="I34" s="1134"/>
      <c r="J34" s="1134"/>
      <c r="K34" s="1134"/>
      <c r="L34" s="1134"/>
      <c r="M34" s="1134"/>
      <c r="N34" s="1134"/>
      <c r="O34" s="1134"/>
      <c r="P34" s="411"/>
      <c r="Q34" s="411"/>
      <c r="R34" s="411"/>
    </row>
    <row r="35" spans="1:260" ht="15" customHeight="1" x14ac:dyDescent="0.15">
      <c r="B35" s="258" t="s">
        <v>50</v>
      </c>
      <c r="M35" s="305"/>
      <c r="N35" s="306"/>
      <c r="O35" s="306"/>
      <c r="P35" s="306"/>
      <c r="Q35" s="307"/>
      <c r="R35" s="308"/>
      <c r="S35" s="232"/>
    </row>
    <row r="36" spans="1:260" x14ac:dyDescent="0.15">
      <c r="M36" s="305"/>
      <c r="N36" s="306"/>
      <c r="O36" s="306"/>
      <c r="P36" s="306"/>
      <c r="Q36" s="307"/>
      <c r="R36" s="308"/>
      <c r="S36" s="232"/>
    </row>
    <row r="37" spans="1:260" x14ac:dyDescent="0.15">
      <c r="M37" s="305"/>
      <c r="N37" s="306"/>
      <c r="O37" s="306"/>
      <c r="P37" s="306"/>
      <c r="Q37" s="307"/>
      <c r="R37" s="309"/>
      <c r="S37" s="232"/>
    </row>
    <row r="38" spans="1:260" x14ac:dyDescent="0.15">
      <c r="M38" s="305"/>
      <c r="N38" s="306"/>
      <c r="O38" s="306"/>
      <c r="P38" s="306"/>
      <c r="Q38" s="307"/>
      <c r="R38" s="308"/>
      <c r="S38" s="232"/>
    </row>
    <row r="39" spans="1:260" x14ac:dyDescent="0.15">
      <c r="M39" s="305"/>
      <c r="N39" s="306"/>
      <c r="O39" s="306"/>
      <c r="P39" s="306"/>
      <c r="Q39" s="307"/>
      <c r="R39" s="308"/>
      <c r="S39" s="232"/>
    </row>
    <row r="40" spans="1:260" x14ac:dyDescent="0.15">
      <c r="M40" s="305"/>
      <c r="N40" s="306"/>
      <c r="O40" s="306"/>
      <c r="P40" s="306"/>
      <c r="Q40" s="307"/>
      <c r="R40" s="308"/>
      <c r="S40" s="232"/>
    </row>
    <row r="41" spans="1:260" x14ac:dyDescent="0.15">
      <c r="M41" s="305"/>
      <c r="N41" s="306"/>
      <c r="O41" s="306"/>
      <c r="P41" s="306"/>
      <c r="Q41" s="307"/>
      <c r="R41" s="308"/>
      <c r="S41" s="232"/>
    </row>
    <row r="42" spans="1:260" x14ac:dyDescent="0.15">
      <c r="M42" s="305"/>
      <c r="N42" s="306"/>
      <c r="O42" s="306"/>
      <c r="P42" s="306"/>
      <c r="Q42" s="307"/>
      <c r="R42" s="308"/>
      <c r="S42" s="232"/>
    </row>
    <row r="43" spans="1:260" x14ac:dyDescent="0.15">
      <c r="M43" s="305"/>
      <c r="N43" s="306"/>
      <c r="O43" s="306"/>
      <c r="P43" s="306"/>
      <c r="Q43" s="307"/>
      <c r="R43" s="308"/>
      <c r="S43" s="232"/>
    </row>
    <row r="44" spans="1:260" x14ac:dyDescent="0.15">
      <c r="M44" s="305"/>
      <c r="N44" s="306"/>
      <c r="O44" s="306"/>
      <c r="P44" s="306"/>
      <c r="Q44" s="307"/>
      <c r="R44" s="309"/>
      <c r="S44" s="232"/>
    </row>
    <row r="45" spans="1:260" x14ac:dyDescent="0.15">
      <c r="M45" s="305"/>
      <c r="N45" s="306"/>
      <c r="O45" s="306"/>
      <c r="P45" s="306"/>
      <c r="Q45" s="307"/>
      <c r="R45" s="308"/>
      <c r="S45" s="232"/>
    </row>
    <row r="46" spans="1:260" x14ac:dyDescent="0.15">
      <c r="M46" s="305"/>
      <c r="N46" s="306"/>
      <c r="O46" s="306"/>
      <c r="P46" s="306"/>
      <c r="Q46" s="307"/>
      <c r="R46" s="308"/>
      <c r="S46" s="232"/>
    </row>
    <row r="47" spans="1:260" x14ac:dyDescent="0.15">
      <c r="M47" s="305"/>
      <c r="N47" s="306"/>
      <c r="O47" s="306"/>
      <c r="P47" s="306"/>
      <c r="Q47" s="307"/>
      <c r="R47" s="308"/>
      <c r="S47" s="232"/>
    </row>
    <row r="48" spans="1:260" x14ac:dyDescent="0.15">
      <c r="M48" s="305"/>
      <c r="N48" s="306"/>
      <c r="O48" s="306"/>
      <c r="P48" s="306"/>
      <c r="Q48" s="307"/>
      <c r="R48" s="308"/>
      <c r="S48" s="232"/>
    </row>
    <row r="49" spans="13:19" x14ac:dyDescent="0.15">
      <c r="M49" s="305"/>
      <c r="N49" s="306"/>
      <c r="O49" s="306"/>
      <c r="P49" s="306"/>
      <c r="Q49" s="307"/>
      <c r="R49" s="308"/>
      <c r="S49" s="232"/>
    </row>
    <row r="50" spans="13:19" x14ac:dyDescent="0.15">
      <c r="M50" s="305"/>
      <c r="N50" s="306"/>
      <c r="O50" s="306"/>
      <c r="P50" s="306"/>
      <c r="Q50" s="307"/>
      <c r="R50" s="309"/>
      <c r="S50" s="232"/>
    </row>
    <row r="51" spans="13:19" x14ac:dyDescent="0.15">
      <c r="M51" s="305"/>
      <c r="N51" s="306"/>
      <c r="O51" s="306"/>
      <c r="P51" s="306"/>
      <c r="Q51" s="307"/>
      <c r="R51" s="308"/>
      <c r="S51" s="232"/>
    </row>
    <row r="52" spans="13:19" x14ac:dyDescent="0.15">
      <c r="M52" s="305"/>
      <c r="N52" s="306"/>
      <c r="O52" s="306"/>
      <c r="P52" s="306"/>
      <c r="Q52" s="307"/>
      <c r="R52" s="308"/>
      <c r="S52" s="232"/>
    </row>
    <row r="53" spans="13:19" x14ac:dyDescent="0.15">
      <c r="M53" s="305"/>
      <c r="N53" s="310"/>
      <c r="O53" s="310"/>
      <c r="P53" s="306"/>
      <c r="Q53" s="307"/>
      <c r="R53" s="308"/>
      <c r="S53" s="232"/>
    </row>
  </sheetData>
  <mergeCells count="9">
    <mergeCell ref="B34:O34"/>
    <mergeCell ref="B8:B9"/>
    <mergeCell ref="B3:I3"/>
    <mergeCell ref="A4:R4"/>
    <mergeCell ref="B5:R5"/>
    <mergeCell ref="G8:H8"/>
    <mergeCell ref="J8:L8"/>
    <mergeCell ref="D8:E8"/>
    <mergeCell ref="B33:N33"/>
  </mergeCells>
  <printOptions horizontalCentered="1"/>
  <pageMargins left="0" right="0" top="0.43307086614173229" bottom="0.43307086614173229" header="0" footer="0"/>
  <pageSetup paperSize="9" scale="83"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90">
    <tabColor theme="0"/>
    <pageSetUpPr fitToPage="1"/>
  </sheetPr>
  <dimension ref="A1:BA41"/>
  <sheetViews>
    <sheetView showGridLines="0" zoomScaleNormal="100"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0.140625" style="262" bestFit="1" customWidth="1"/>
    <col min="5" max="5" width="10.28515625" style="262" customWidth="1"/>
    <col min="6" max="6" width="7" style="262" customWidth="1"/>
    <col min="7" max="7" width="8.85546875" style="262" customWidth="1"/>
    <col min="8" max="8" width="7" style="262" customWidth="1"/>
    <col min="9" max="9" width="0.42578125" style="262" customWidth="1"/>
    <col min="10" max="10" width="8.42578125" style="262" bestFit="1" customWidth="1"/>
    <col min="11" max="11" width="6.7109375" style="262" customWidth="1"/>
    <col min="12" max="12" width="8.42578125" style="262" customWidth="1"/>
    <col min="13" max="13" width="6.7109375" style="262" bestFit="1" customWidth="1"/>
    <col min="14" max="14" width="8.42578125" style="262" customWidth="1"/>
    <col min="15" max="15" width="6.7109375" style="262" bestFit="1" customWidth="1"/>
    <col min="16" max="16" width="0.42578125" style="262" customWidth="1"/>
    <col min="17" max="17" width="8.42578125" style="262" bestFit="1" customWidth="1"/>
    <col min="18" max="18" width="6.85546875" style="262" customWidth="1"/>
    <col min="19" max="19" width="8.42578125" style="262" customWidth="1"/>
    <col min="20" max="20" width="6.7109375" style="262" bestFit="1" customWidth="1"/>
    <col min="21" max="21" width="8.42578125" style="262" customWidth="1"/>
    <col min="22" max="22" width="6.7109375" style="262" bestFit="1" customWidth="1"/>
    <col min="23" max="23" width="0.42578125" style="262" customWidth="1"/>
    <col min="24" max="24" width="8.42578125" style="262" bestFit="1" customWidth="1"/>
    <col min="25" max="25" width="7" style="262" customWidth="1"/>
    <col min="26" max="26" width="8.42578125" style="262" customWidth="1"/>
    <col min="27" max="27" width="6.7109375" style="262" bestFit="1" customWidth="1"/>
    <col min="28" max="28" width="8.42578125" style="262" customWidth="1"/>
    <col min="29" max="29" width="6.7109375" style="262" bestFit="1" customWidth="1"/>
    <col min="30" max="30" width="11.42578125" style="262"/>
    <col min="31" max="33" width="2.42578125" style="262" bestFit="1" customWidth="1"/>
    <col min="34" max="34" width="13" style="262" bestFit="1" customWidth="1"/>
    <col min="35" max="35" width="3.42578125" style="262" bestFit="1" customWidth="1"/>
    <col min="36" max="36" width="3.85546875" style="262" customWidth="1"/>
    <col min="37" max="39" width="2.42578125" style="262" bestFit="1" customWidth="1"/>
    <col min="40" max="40" width="8.42578125" style="262" bestFit="1" customWidth="1"/>
    <col min="41" max="41" width="3.42578125" style="262" bestFit="1" customWidth="1"/>
    <col min="42" max="42" width="3.5703125" style="262" customWidth="1"/>
    <col min="43" max="45" width="2.42578125" style="262" bestFit="1" customWidth="1"/>
    <col min="46" max="46" width="8.42578125" style="262" bestFit="1" customWidth="1"/>
    <col min="47" max="47" width="4.140625" style="262" bestFit="1" customWidth="1"/>
    <col min="48" max="48" width="3.28515625" style="262" customWidth="1"/>
    <col min="49" max="49" width="4.28515625" style="262" bestFit="1" customWidth="1"/>
    <col min="50" max="50" width="2.42578125" style="262" bestFit="1" customWidth="1"/>
    <col min="51" max="51" width="4.28515625" style="262" bestFit="1" customWidth="1"/>
    <col min="52" max="52" width="8.42578125" style="262" bestFit="1" customWidth="1"/>
    <col min="53" max="53" width="4.28515625" style="262" bestFit="1" customWidth="1"/>
    <col min="54" max="16384" width="11.42578125" style="262"/>
  </cols>
  <sheetData>
    <row r="1" spans="1:53" s="202" customFormat="1" ht="15" customHeight="1" x14ac:dyDescent="0.2">
      <c r="B1" s="203"/>
      <c r="C1" s="204"/>
      <c r="I1" s="204"/>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6" customFormat="1" ht="52.5" customHeight="1" x14ac:dyDescent="0.2">
      <c r="B2" s="1059"/>
      <c r="C2" s="1059"/>
    </row>
    <row r="3" spans="1:53" s="209" customFormat="1" ht="4.5" customHeight="1" x14ac:dyDescent="0.2">
      <c r="B3" s="1060"/>
      <c r="C3" s="1060"/>
    </row>
    <row r="4" spans="1:53" s="209" customFormat="1" ht="17.25" customHeight="1" x14ac:dyDescent="0.2">
      <c r="A4" s="1060" t="s">
        <v>415</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row>
    <row r="5" spans="1:53" s="209" customFormat="1" ht="17.25" customHeight="1" x14ac:dyDescent="0.2">
      <c r="B5" s="1061" t="str">
        <f>porsaad!B6</f>
        <v>Situación a 28 de febrero de 2023</v>
      </c>
      <c r="C5" s="1061"/>
      <c r="D5" s="1061"/>
      <c r="E5" s="1061"/>
      <c r="F5" s="1061"/>
      <c r="G5" s="1061"/>
      <c r="H5" s="1061"/>
      <c r="I5" s="1061"/>
      <c r="J5" s="1061"/>
      <c r="K5" s="1061"/>
      <c r="L5" s="1061"/>
      <c r="M5" s="1061"/>
      <c r="N5" s="1061"/>
      <c r="O5" s="1061"/>
      <c r="P5" s="1061"/>
      <c r="Q5" s="1061"/>
      <c r="R5" s="1061"/>
      <c r="S5" s="1061"/>
      <c r="T5" s="1061"/>
      <c r="U5" s="1061"/>
      <c r="V5" s="1061"/>
      <c r="W5" s="1061"/>
      <c r="X5" s="1061"/>
      <c r="Y5" s="1061"/>
      <c r="Z5" s="1061"/>
      <c r="AA5" s="1061"/>
      <c r="AB5" s="1061"/>
      <c r="AC5" s="1061"/>
    </row>
    <row r="6" spans="1:53" s="209" customFormat="1" ht="6" customHeight="1" x14ac:dyDescent="0.2"/>
    <row r="7" spans="1:53" s="214" customFormat="1" ht="12.75" customHeight="1" x14ac:dyDescent="0.2">
      <c r="A7" s="210"/>
      <c r="B7" s="1062" t="s">
        <v>15</v>
      </c>
      <c r="C7" s="212"/>
      <c r="D7" s="1065" t="s">
        <v>254</v>
      </c>
      <c r="E7" s="1066"/>
      <c r="F7" s="1066"/>
      <c r="G7" s="1066"/>
      <c r="H7" s="1066"/>
      <c r="I7" s="569"/>
      <c r="J7" s="1069"/>
      <c r="K7" s="1069"/>
      <c r="L7" s="1069"/>
      <c r="M7" s="1069"/>
      <c r="N7" s="1069"/>
      <c r="O7" s="1069"/>
      <c r="P7" s="569"/>
      <c r="Q7" s="1069"/>
      <c r="R7" s="1069"/>
      <c r="S7" s="1069"/>
      <c r="T7" s="1069"/>
      <c r="U7" s="1069"/>
      <c r="V7" s="1069"/>
      <c r="W7" s="569"/>
      <c r="X7" s="1069"/>
      <c r="Y7" s="1069"/>
      <c r="Z7" s="1069"/>
      <c r="AA7" s="1069"/>
      <c r="AB7" s="1069"/>
      <c r="AC7" s="1070"/>
      <c r="AD7" s="431"/>
      <c r="AE7" s="431"/>
      <c r="AF7" s="432"/>
      <c r="AG7" s="432"/>
      <c r="AH7" s="432"/>
      <c r="AI7" s="432"/>
      <c r="AJ7" s="432"/>
      <c r="AK7" s="432"/>
      <c r="AL7" s="433"/>
    </row>
    <row r="8" spans="1:53" s="214" customFormat="1" ht="25.5" customHeight="1" x14ac:dyDescent="0.2">
      <c r="A8" s="210"/>
      <c r="B8" s="1063"/>
      <c r="C8" s="212"/>
      <c r="D8" s="1067"/>
      <c r="E8" s="1068"/>
      <c r="F8" s="1068"/>
      <c r="G8" s="1068"/>
      <c r="H8" s="1068"/>
      <c r="I8" s="502"/>
      <c r="J8" s="1071" t="s">
        <v>184</v>
      </c>
      <c r="K8" s="1069"/>
      <c r="L8" s="1069"/>
      <c r="M8" s="1069"/>
      <c r="N8" s="1069"/>
      <c r="O8" s="1070"/>
      <c r="P8" s="212"/>
      <c r="Q8" s="1071" t="s">
        <v>185</v>
      </c>
      <c r="R8" s="1069"/>
      <c r="S8" s="1069"/>
      <c r="T8" s="1069"/>
      <c r="U8" s="1069"/>
      <c r="V8" s="1070"/>
      <c r="W8" s="212"/>
      <c r="X8" s="1071" t="s">
        <v>186</v>
      </c>
      <c r="Y8" s="1069"/>
      <c r="Z8" s="1069"/>
      <c r="AA8" s="1069"/>
      <c r="AB8" s="1069"/>
      <c r="AC8" s="1070"/>
      <c r="AD8" s="431"/>
      <c r="AE8" s="431"/>
      <c r="AF8" s="432"/>
      <c r="AG8" s="432"/>
      <c r="AH8" s="432"/>
      <c r="AI8" s="432"/>
      <c r="AJ8" s="432"/>
      <c r="AK8" s="432"/>
      <c r="AL8" s="433"/>
    </row>
    <row r="9" spans="1:53" s="214" customFormat="1" ht="21.75" customHeight="1" x14ac:dyDescent="0.2">
      <c r="A9" s="210"/>
      <c r="B9" s="1063"/>
      <c r="C9" s="212"/>
      <c r="D9" s="1072" t="s">
        <v>12</v>
      </c>
      <c r="E9" s="1074" t="s">
        <v>27</v>
      </c>
      <c r="F9" s="1075"/>
      <c r="G9" s="1075" t="s">
        <v>26</v>
      </c>
      <c r="H9" s="1076"/>
      <c r="I9" s="212"/>
      <c r="J9" s="1077" t="s">
        <v>12</v>
      </c>
      <c r="K9" s="1079" t="s">
        <v>230</v>
      </c>
      <c r="L9" s="1074" t="s">
        <v>27</v>
      </c>
      <c r="M9" s="1075"/>
      <c r="N9" s="1075" t="s">
        <v>26</v>
      </c>
      <c r="O9" s="1076"/>
      <c r="P9" s="212"/>
      <c r="Q9" s="1077" t="s">
        <v>12</v>
      </c>
      <c r="R9" s="1079" t="s">
        <v>230</v>
      </c>
      <c r="S9" s="1074" t="s">
        <v>27</v>
      </c>
      <c r="T9" s="1075"/>
      <c r="U9" s="1075" t="s">
        <v>26</v>
      </c>
      <c r="V9" s="1076"/>
      <c r="W9" s="212"/>
      <c r="X9" s="1077" t="s">
        <v>12</v>
      </c>
      <c r="Y9" s="1079" t="s">
        <v>230</v>
      </c>
      <c r="Z9" s="1074" t="s">
        <v>27</v>
      </c>
      <c r="AA9" s="1075"/>
      <c r="AB9" s="1075" t="s">
        <v>26</v>
      </c>
      <c r="AC9" s="1076"/>
      <c r="AD9" s="431"/>
      <c r="AE9" s="431"/>
      <c r="AF9" s="432"/>
      <c r="AG9" s="432"/>
      <c r="AH9" s="432"/>
      <c r="AI9" s="432"/>
      <c r="AJ9" s="432"/>
      <c r="AK9" s="432"/>
      <c r="AL9" s="433"/>
    </row>
    <row r="10" spans="1:53" s="220" customFormat="1" ht="44.25" customHeight="1" x14ac:dyDescent="0.2">
      <c r="A10" s="215"/>
      <c r="B10" s="1064"/>
      <c r="C10" s="217"/>
      <c r="D10" s="1073"/>
      <c r="E10" s="409" t="s">
        <v>12</v>
      </c>
      <c r="F10" s="409" t="s">
        <v>230</v>
      </c>
      <c r="G10" s="409" t="s">
        <v>12</v>
      </c>
      <c r="H10" s="219" t="s">
        <v>230</v>
      </c>
      <c r="I10" s="217"/>
      <c r="J10" s="1078"/>
      <c r="K10" s="1080"/>
      <c r="L10" s="409" t="s">
        <v>12</v>
      </c>
      <c r="M10" s="409" t="s">
        <v>231</v>
      </c>
      <c r="N10" s="409" t="s">
        <v>12</v>
      </c>
      <c r="O10" s="219" t="s">
        <v>231</v>
      </c>
      <c r="P10" s="217"/>
      <c r="Q10" s="1078"/>
      <c r="R10" s="1080"/>
      <c r="S10" s="409" t="s">
        <v>12</v>
      </c>
      <c r="T10" s="409" t="s">
        <v>231</v>
      </c>
      <c r="U10" s="409" t="s">
        <v>12</v>
      </c>
      <c r="V10" s="219" t="s">
        <v>231</v>
      </c>
      <c r="W10" s="217"/>
      <c r="X10" s="1078"/>
      <c r="Y10" s="1080"/>
      <c r="Z10" s="409" t="s">
        <v>12</v>
      </c>
      <c r="AA10" s="409" t="s">
        <v>231</v>
      </c>
      <c r="AB10" s="409" t="s">
        <v>12</v>
      </c>
      <c r="AC10" s="219" t="s">
        <v>231</v>
      </c>
      <c r="AD10" s="434"/>
      <c r="AE10" s="435"/>
      <c r="AF10" s="310"/>
      <c r="AG10" s="310"/>
      <c r="AH10" s="310"/>
      <c r="AI10" s="310"/>
      <c r="AJ10" s="436"/>
      <c r="AK10" s="436"/>
      <c r="AL10" s="436"/>
    </row>
    <row r="11" spans="1:53" s="224" customFormat="1" ht="4.5" customHeight="1" x14ac:dyDescent="0.2">
      <c r="A11" s="221"/>
      <c r="B11" s="222"/>
      <c r="C11" s="223"/>
      <c r="D11" s="222"/>
      <c r="E11" s="222"/>
      <c r="F11" s="222"/>
      <c r="G11" s="222"/>
      <c r="H11" s="222"/>
      <c r="I11" s="223"/>
      <c r="J11" s="222"/>
      <c r="K11" s="222"/>
      <c r="L11" s="222"/>
      <c r="M11" s="222"/>
      <c r="N11" s="222"/>
      <c r="O11" s="222"/>
      <c r="P11" s="223"/>
      <c r="Q11" s="222"/>
      <c r="R11" s="222"/>
      <c r="S11" s="222"/>
      <c r="T11" s="222"/>
      <c r="U11" s="222"/>
      <c r="V11" s="222"/>
      <c r="W11" s="223"/>
      <c r="X11" s="222"/>
      <c r="Y11" s="222"/>
      <c r="Z11" s="222"/>
      <c r="AA11" s="222"/>
      <c r="AB11" s="222"/>
      <c r="AC11" s="222"/>
      <c r="AD11" s="431"/>
      <c r="AE11" s="435"/>
      <c r="AF11" s="310"/>
      <c r="AG11" s="310"/>
      <c r="AH11" s="310"/>
      <c r="AI11" s="310"/>
      <c r="AJ11" s="232"/>
      <c r="AK11" s="232"/>
      <c r="AL11" s="232"/>
    </row>
    <row r="12" spans="1:53" s="233" customFormat="1" ht="18" customHeight="1" x14ac:dyDescent="0.15">
      <c r="A12" s="225"/>
      <c r="B12" s="226" t="s">
        <v>11</v>
      </c>
      <c r="C12" s="227"/>
      <c r="D12" s="756">
        <f>J12+Q12+X12</f>
        <v>375850</v>
      </c>
      <c r="E12" s="739">
        <f>L12+S12+Z12</f>
        <v>235561</v>
      </c>
      <c r="F12" s="748">
        <f>E12/$D12*100</f>
        <v>62.674205135027272</v>
      </c>
      <c r="G12" s="739">
        <f>N12+U12+AB12</f>
        <v>140289</v>
      </c>
      <c r="H12" s="231">
        <f>G12/$D12*100</f>
        <v>37.325794864972728</v>
      </c>
      <c r="I12" s="227"/>
      <c r="J12" s="228">
        <v>109617</v>
      </c>
      <c r="K12" s="751">
        <v>29.165092457097249</v>
      </c>
      <c r="L12" s="745">
        <v>46495</v>
      </c>
      <c r="M12" s="748">
        <v>42.415866152147935</v>
      </c>
      <c r="N12" s="745">
        <v>63122</v>
      </c>
      <c r="O12" s="229">
        <v>57.584133847852073</v>
      </c>
      <c r="P12" s="227"/>
      <c r="Q12" s="228">
        <v>89803</v>
      </c>
      <c r="R12" s="751">
        <v>23.893308500731674</v>
      </c>
      <c r="S12" s="745">
        <v>60180</v>
      </c>
      <c r="T12" s="748">
        <v>67.013351447056337</v>
      </c>
      <c r="U12" s="745">
        <v>29623</v>
      </c>
      <c r="V12" s="229">
        <v>32.986648552943663</v>
      </c>
      <c r="W12" s="227"/>
      <c r="X12" s="228">
        <v>176430</v>
      </c>
      <c r="Y12" s="751">
        <v>46.941599042171077</v>
      </c>
      <c r="Z12" s="745">
        <v>128886</v>
      </c>
      <c r="AA12" s="748">
        <v>73.052202006461485</v>
      </c>
      <c r="AB12" s="745">
        <v>47544</v>
      </c>
      <c r="AC12" s="229">
        <f t="shared" ref="AC12:AC29" si="0">AB12/$X12*100</f>
        <v>26.947797993538515</v>
      </c>
      <c r="AD12" s="576"/>
      <c r="AE12" s="306"/>
      <c r="AF12" s="306"/>
      <c r="AG12" s="306"/>
      <c r="AH12" s="307"/>
      <c r="AI12" s="437"/>
      <c r="AJ12" s="232"/>
      <c r="AK12" s="306"/>
      <c r="AL12" s="306"/>
      <c r="AM12" s="306"/>
      <c r="AN12" s="307"/>
      <c r="AO12" s="437"/>
      <c r="AQ12" s="306"/>
      <c r="AR12" s="306"/>
      <c r="AS12" s="306"/>
      <c r="AT12" s="307"/>
      <c r="AU12" s="437"/>
      <c r="AW12" s="306"/>
      <c r="AX12" s="306"/>
      <c r="AY12" s="306"/>
      <c r="AZ12" s="307"/>
      <c r="BA12" s="437"/>
    </row>
    <row r="13" spans="1:53" s="233" customFormat="1" ht="18" customHeight="1" x14ac:dyDescent="0.15">
      <c r="A13" s="225"/>
      <c r="B13" s="234" t="s">
        <v>10</v>
      </c>
      <c r="C13" s="227"/>
      <c r="D13" s="757">
        <f t="shared" ref="D13:D29" si="1">J13+Q13+X13</f>
        <v>47165</v>
      </c>
      <c r="E13" s="740">
        <f t="shared" ref="E13:E29" si="2">L13+S13+Z13</f>
        <v>30455</v>
      </c>
      <c r="F13" s="578">
        <f t="shared" ref="F13:H29" si="3">E13/$D13*100</f>
        <v>64.57118626099863</v>
      </c>
      <c r="G13" s="740">
        <f t="shared" ref="G13:G29" si="4">N13+U13+AB13</f>
        <v>16710</v>
      </c>
      <c r="H13" s="238">
        <f t="shared" si="3"/>
        <v>35.428813739001377</v>
      </c>
      <c r="I13" s="227"/>
      <c r="J13" s="235">
        <v>9610</v>
      </c>
      <c r="K13" s="752">
        <v>20.375278278384396</v>
      </c>
      <c r="L13" s="746">
        <v>4164</v>
      </c>
      <c r="M13" s="749">
        <v>43.329864724245574</v>
      </c>
      <c r="N13" s="746">
        <v>5446</v>
      </c>
      <c r="O13" s="236">
        <v>56.670135275754419</v>
      </c>
      <c r="P13" s="227"/>
      <c r="Q13" s="235">
        <v>8958</v>
      </c>
      <c r="R13" s="752">
        <v>18.992897275522104</v>
      </c>
      <c r="S13" s="746">
        <v>5561</v>
      </c>
      <c r="T13" s="749">
        <v>62.078588970752399</v>
      </c>
      <c r="U13" s="746">
        <v>3397</v>
      </c>
      <c r="V13" s="236">
        <v>37.921411029247601</v>
      </c>
      <c r="W13" s="227"/>
      <c r="X13" s="235">
        <v>28597</v>
      </c>
      <c r="Y13" s="752">
        <v>60.631824446093496</v>
      </c>
      <c r="Z13" s="746">
        <v>20730</v>
      </c>
      <c r="AA13" s="749">
        <v>72.490121341399444</v>
      </c>
      <c r="AB13" s="746">
        <v>7867</v>
      </c>
      <c r="AC13" s="236">
        <f t="shared" si="0"/>
        <v>27.509878658600549</v>
      </c>
      <c r="AD13" s="576"/>
      <c r="AE13" s="306"/>
      <c r="AF13" s="306"/>
      <c r="AG13" s="306"/>
      <c r="AH13" s="307"/>
      <c r="AI13" s="437"/>
      <c r="AJ13" s="232"/>
      <c r="AK13" s="306"/>
      <c r="AL13" s="306"/>
      <c r="AM13" s="306"/>
      <c r="AN13" s="307"/>
      <c r="AO13" s="437"/>
      <c r="AQ13" s="306"/>
      <c r="AR13" s="306"/>
      <c r="AS13" s="306"/>
      <c r="AT13" s="307"/>
      <c r="AU13" s="437"/>
      <c r="AW13" s="306"/>
      <c r="AX13" s="306"/>
      <c r="AY13" s="306"/>
      <c r="AZ13" s="307"/>
      <c r="BA13" s="437"/>
    </row>
    <row r="14" spans="1:53" s="233" customFormat="1" ht="18" customHeight="1" x14ac:dyDescent="0.15">
      <c r="A14" s="225"/>
      <c r="B14" s="234" t="s">
        <v>40</v>
      </c>
      <c r="C14" s="227"/>
      <c r="D14" s="757">
        <f t="shared" si="1"/>
        <v>40338</v>
      </c>
      <c r="E14" s="740">
        <f t="shared" si="2"/>
        <v>26202</v>
      </c>
      <c r="F14" s="578">
        <f t="shared" si="3"/>
        <v>64.956120779413951</v>
      </c>
      <c r="G14" s="740">
        <f t="shared" si="4"/>
        <v>14136</v>
      </c>
      <c r="H14" s="238">
        <f t="shared" si="3"/>
        <v>35.043879220586049</v>
      </c>
      <c r="I14" s="227"/>
      <c r="J14" s="235">
        <v>9430</v>
      </c>
      <c r="K14" s="752">
        <v>23.377460459120432</v>
      </c>
      <c r="L14" s="746">
        <v>3967</v>
      </c>
      <c r="M14" s="749">
        <v>42.067868504772008</v>
      </c>
      <c r="N14" s="746">
        <v>5463</v>
      </c>
      <c r="O14" s="236">
        <v>57.932131495227999</v>
      </c>
      <c r="P14" s="227"/>
      <c r="Q14" s="235">
        <v>8691</v>
      </c>
      <c r="R14" s="752">
        <v>21.545441023352669</v>
      </c>
      <c r="S14" s="746">
        <v>5375</v>
      </c>
      <c r="T14" s="749">
        <v>61.845587389253254</v>
      </c>
      <c r="U14" s="746">
        <v>3316</v>
      </c>
      <c r="V14" s="236">
        <v>38.154412610746753</v>
      </c>
      <c r="W14" s="227"/>
      <c r="X14" s="235">
        <v>22217</v>
      </c>
      <c r="Y14" s="752">
        <v>55.077098517526899</v>
      </c>
      <c r="Z14" s="746">
        <v>16860</v>
      </c>
      <c r="AA14" s="749">
        <v>75.887833640905612</v>
      </c>
      <c r="AB14" s="746">
        <v>5357</v>
      </c>
      <c r="AC14" s="236">
        <f t="shared" si="0"/>
        <v>24.112166359094385</v>
      </c>
      <c r="AD14" s="576"/>
      <c r="AE14" s="306"/>
      <c r="AF14" s="306"/>
      <c r="AG14" s="306"/>
      <c r="AH14" s="307"/>
      <c r="AI14" s="438"/>
      <c r="AJ14" s="232"/>
      <c r="AK14" s="306"/>
      <c r="AL14" s="306"/>
      <c r="AM14" s="306"/>
      <c r="AN14" s="307"/>
      <c r="AO14" s="437"/>
      <c r="AQ14" s="306"/>
      <c r="AR14" s="306"/>
      <c r="AS14" s="306"/>
      <c r="AT14" s="307"/>
      <c r="AU14" s="437"/>
      <c r="AW14" s="306"/>
      <c r="AX14" s="306"/>
      <c r="AY14" s="306"/>
      <c r="AZ14" s="307"/>
      <c r="BA14" s="437"/>
    </row>
    <row r="15" spans="1:53" s="233" customFormat="1" ht="18" customHeight="1" x14ac:dyDescent="0.15">
      <c r="A15" s="225"/>
      <c r="B15" s="234" t="s">
        <v>41</v>
      </c>
      <c r="C15" s="227"/>
      <c r="D15" s="757">
        <f t="shared" si="1"/>
        <v>36595</v>
      </c>
      <c r="E15" s="740">
        <f t="shared" si="2"/>
        <v>22574</v>
      </c>
      <c r="F15" s="578">
        <f t="shared" si="3"/>
        <v>61.686022680694087</v>
      </c>
      <c r="G15" s="740">
        <f t="shared" si="4"/>
        <v>14021</v>
      </c>
      <c r="H15" s="238">
        <f t="shared" si="3"/>
        <v>38.313977319305913</v>
      </c>
      <c r="I15" s="227"/>
      <c r="J15" s="235">
        <v>10369</v>
      </c>
      <c r="K15" s="752">
        <v>28.334471922393767</v>
      </c>
      <c r="L15" s="746">
        <v>4474</v>
      </c>
      <c r="M15" s="749">
        <v>43.147844536599479</v>
      </c>
      <c r="N15" s="746">
        <v>5895</v>
      </c>
      <c r="O15" s="236">
        <v>56.852155463400521</v>
      </c>
      <c r="P15" s="227"/>
      <c r="Q15" s="235">
        <v>8371</v>
      </c>
      <c r="R15" s="752">
        <v>22.874709659789588</v>
      </c>
      <c r="S15" s="746">
        <v>5058</v>
      </c>
      <c r="T15" s="749">
        <v>60.422888543782108</v>
      </c>
      <c r="U15" s="746">
        <v>3313</v>
      </c>
      <c r="V15" s="236">
        <v>39.577111456217892</v>
      </c>
      <c r="W15" s="227"/>
      <c r="X15" s="235">
        <v>17855</v>
      </c>
      <c r="Y15" s="752">
        <v>48.790818417816638</v>
      </c>
      <c r="Z15" s="746">
        <v>13042</v>
      </c>
      <c r="AA15" s="749">
        <v>73.043965275833102</v>
      </c>
      <c r="AB15" s="746">
        <v>4813</v>
      </c>
      <c r="AC15" s="236">
        <f t="shared" si="0"/>
        <v>26.956034724166898</v>
      </c>
      <c r="AD15" s="576"/>
      <c r="AE15" s="306"/>
      <c r="AF15" s="306"/>
      <c r="AG15" s="306"/>
      <c r="AH15" s="307"/>
      <c r="AI15" s="437"/>
      <c r="AJ15" s="232"/>
      <c r="AK15" s="306"/>
      <c r="AL15" s="306"/>
      <c r="AM15" s="306"/>
      <c r="AN15" s="307"/>
      <c r="AO15" s="437"/>
      <c r="AQ15" s="306"/>
      <c r="AR15" s="306"/>
      <c r="AS15" s="306"/>
      <c r="AT15" s="307"/>
      <c r="AU15" s="437"/>
      <c r="AW15" s="306"/>
      <c r="AX15" s="306"/>
      <c r="AY15" s="306"/>
      <c r="AZ15" s="307"/>
      <c r="BA15" s="437"/>
    </row>
    <row r="16" spans="1:53" s="233" customFormat="1" ht="18" customHeight="1" x14ac:dyDescent="0.15">
      <c r="A16" s="225"/>
      <c r="B16" s="234" t="s">
        <v>9</v>
      </c>
      <c r="C16" s="227"/>
      <c r="D16" s="757">
        <f t="shared" si="1"/>
        <v>48083</v>
      </c>
      <c r="E16" s="740">
        <f t="shared" si="2"/>
        <v>28352</v>
      </c>
      <c r="F16" s="578">
        <f t="shared" si="3"/>
        <v>58.964706861052761</v>
      </c>
      <c r="G16" s="740">
        <f t="shared" si="4"/>
        <v>19731</v>
      </c>
      <c r="H16" s="238">
        <f t="shared" si="3"/>
        <v>41.035293138947239</v>
      </c>
      <c r="I16" s="227"/>
      <c r="J16" s="235">
        <v>18363</v>
      </c>
      <c r="K16" s="752">
        <v>38.190212757107503</v>
      </c>
      <c r="L16" s="746">
        <v>7588</v>
      </c>
      <c r="M16" s="749">
        <v>41.32222403746664</v>
      </c>
      <c r="N16" s="746">
        <v>10775</v>
      </c>
      <c r="O16" s="236">
        <v>58.677775962533353</v>
      </c>
      <c r="P16" s="227"/>
      <c r="Q16" s="235">
        <v>10067</v>
      </c>
      <c r="R16" s="752">
        <v>20.936713599401035</v>
      </c>
      <c r="S16" s="746">
        <v>6079</v>
      </c>
      <c r="T16" s="749">
        <v>60.385417701400613</v>
      </c>
      <c r="U16" s="746">
        <v>3988</v>
      </c>
      <c r="V16" s="236">
        <v>39.61458229859938</v>
      </c>
      <c r="W16" s="227"/>
      <c r="X16" s="235">
        <v>19653</v>
      </c>
      <c r="Y16" s="752">
        <v>40.873073643491466</v>
      </c>
      <c r="Z16" s="746">
        <v>14685</v>
      </c>
      <c r="AA16" s="749">
        <v>74.721416577621738</v>
      </c>
      <c r="AB16" s="746">
        <v>4968</v>
      </c>
      <c r="AC16" s="236">
        <f t="shared" si="0"/>
        <v>25.278583422378265</v>
      </c>
      <c r="AD16" s="576"/>
      <c r="AE16" s="306"/>
      <c r="AF16" s="306"/>
      <c r="AG16" s="306"/>
      <c r="AH16" s="307"/>
      <c r="AI16" s="437"/>
      <c r="AJ16" s="232"/>
      <c r="AK16" s="306"/>
      <c r="AL16" s="306"/>
      <c r="AM16" s="306"/>
      <c r="AN16" s="307"/>
      <c r="AO16" s="437"/>
      <c r="AQ16" s="306"/>
      <c r="AR16" s="306"/>
      <c r="AS16" s="306"/>
      <c r="AT16" s="307"/>
      <c r="AU16" s="437"/>
      <c r="AW16" s="306"/>
      <c r="AX16" s="306"/>
      <c r="AY16" s="306"/>
      <c r="AZ16" s="307"/>
      <c r="BA16" s="437"/>
    </row>
    <row r="17" spans="1:53" s="233" customFormat="1" ht="18" customHeight="1" x14ac:dyDescent="0.15">
      <c r="A17" s="225"/>
      <c r="B17" s="234" t="s">
        <v>8</v>
      </c>
      <c r="C17" s="227"/>
      <c r="D17" s="758">
        <f t="shared" si="1"/>
        <v>22681</v>
      </c>
      <c r="E17" s="741">
        <f t="shared" si="2"/>
        <v>14009</v>
      </c>
      <c r="F17" s="579">
        <f t="shared" si="3"/>
        <v>61.765354261275959</v>
      </c>
      <c r="G17" s="741">
        <f t="shared" si="4"/>
        <v>8672</v>
      </c>
      <c r="H17" s="238">
        <f t="shared" si="3"/>
        <v>38.234645738724041</v>
      </c>
      <c r="I17" s="227"/>
      <c r="J17" s="239">
        <v>6214</v>
      </c>
      <c r="K17" s="753">
        <v>27.397381067854148</v>
      </c>
      <c r="L17" s="741">
        <v>2646</v>
      </c>
      <c r="M17" s="579">
        <v>42.581268104280653</v>
      </c>
      <c r="N17" s="741">
        <v>3568</v>
      </c>
      <c r="O17" s="236">
        <v>57.418731895719347</v>
      </c>
      <c r="P17" s="227"/>
      <c r="Q17" s="239">
        <v>4736</v>
      </c>
      <c r="R17" s="753">
        <v>20.880913539967374</v>
      </c>
      <c r="S17" s="741">
        <v>2706</v>
      </c>
      <c r="T17" s="579">
        <v>57.136824324324323</v>
      </c>
      <c r="U17" s="741">
        <v>2030</v>
      </c>
      <c r="V17" s="236">
        <v>42.863175675675677</v>
      </c>
      <c r="W17" s="227"/>
      <c r="X17" s="239">
        <v>11731</v>
      </c>
      <c r="Y17" s="753">
        <v>51.721705392178471</v>
      </c>
      <c r="Z17" s="741">
        <v>8657</v>
      </c>
      <c r="AA17" s="579">
        <v>73.795925326059162</v>
      </c>
      <c r="AB17" s="741">
        <v>3074</v>
      </c>
      <c r="AC17" s="236">
        <f t="shared" si="0"/>
        <v>26.204074673940841</v>
      </c>
      <c r="AD17" s="576"/>
      <c r="AE17" s="306"/>
      <c r="AF17" s="306"/>
      <c r="AG17" s="306"/>
      <c r="AH17" s="307"/>
      <c r="AI17" s="437"/>
      <c r="AJ17" s="232"/>
      <c r="AK17" s="306"/>
      <c r="AL17" s="306"/>
      <c r="AM17" s="306"/>
      <c r="AN17" s="307"/>
      <c r="AO17" s="437"/>
      <c r="AQ17" s="306"/>
      <c r="AR17" s="306"/>
      <c r="AS17" s="306"/>
      <c r="AT17" s="307"/>
      <c r="AU17" s="437"/>
      <c r="AW17" s="306"/>
      <c r="AX17" s="306"/>
      <c r="AY17" s="306"/>
      <c r="AZ17" s="307"/>
      <c r="BA17" s="437"/>
    </row>
    <row r="18" spans="1:53" s="233" customFormat="1" ht="18" customHeight="1" x14ac:dyDescent="0.15">
      <c r="A18" s="225"/>
      <c r="B18" s="234" t="s">
        <v>7</v>
      </c>
      <c r="C18" s="227"/>
      <c r="D18" s="757">
        <f t="shared" si="1"/>
        <v>140473</v>
      </c>
      <c r="E18" s="740">
        <f t="shared" si="2"/>
        <v>87902</v>
      </c>
      <c r="F18" s="578">
        <f t="shared" si="3"/>
        <v>62.575726296156553</v>
      </c>
      <c r="G18" s="740">
        <f t="shared" si="4"/>
        <v>52571</v>
      </c>
      <c r="H18" s="238">
        <f t="shared" si="3"/>
        <v>37.42427370384344</v>
      </c>
      <c r="I18" s="227"/>
      <c r="J18" s="235">
        <v>29515</v>
      </c>
      <c r="K18" s="752">
        <v>21.011155168608912</v>
      </c>
      <c r="L18" s="746">
        <v>12372</v>
      </c>
      <c r="M18" s="749">
        <v>41.917668981873625</v>
      </c>
      <c r="N18" s="746">
        <v>17143</v>
      </c>
      <c r="O18" s="236">
        <v>58.082331018126375</v>
      </c>
      <c r="P18" s="227"/>
      <c r="Q18" s="235">
        <v>24857</v>
      </c>
      <c r="R18" s="752">
        <v>17.695215450656001</v>
      </c>
      <c r="S18" s="746">
        <v>14377</v>
      </c>
      <c r="T18" s="749">
        <v>57.838838154242268</v>
      </c>
      <c r="U18" s="746">
        <v>10480</v>
      </c>
      <c r="V18" s="236">
        <v>42.161161845757732</v>
      </c>
      <c r="W18" s="227"/>
      <c r="X18" s="235">
        <v>86101</v>
      </c>
      <c r="Y18" s="752">
        <v>61.293629380735091</v>
      </c>
      <c r="Z18" s="746">
        <v>61153</v>
      </c>
      <c r="AA18" s="749">
        <v>71.02472677436964</v>
      </c>
      <c r="AB18" s="746">
        <v>24948</v>
      </c>
      <c r="AC18" s="236">
        <f t="shared" si="0"/>
        <v>28.975273225630367</v>
      </c>
      <c r="AD18" s="576"/>
      <c r="AE18" s="306"/>
      <c r="AF18" s="306"/>
      <c r="AG18" s="306"/>
      <c r="AH18" s="307"/>
      <c r="AI18" s="437"/>
      <c r="AJ18" s="232"/>
      <c r="AK18" s="306"/>
      <c r="AL18" s="306"/>
      <c r="AM18" s="306"/>
      <c r="AN18" s="307"/>
      <c r="AO18" s="437"/>
      <c r="AQ18" s="306"/>
      <c r="AR18" s="306"/>
      <c r="AS18" s="306"/>
      <c r="AT18" s="307"/>
      <c r="AU18" s="437"/>
      <c r="AW18" s="306"/>
      <c r="AX18" s="306"/>
      <c r="AY18" s="306"/>
      <c r="AZ18" s="307"/>
      <c r="BA18" s="437"/>
    </row>
    <row r="19" spans="1:53" s="233" customFormat="1" ht="18" customHeight="1" x14ac:dyDescent="0.15">
      <c r="A19" s="225"/>
      <c r="B19" s="234" t="s">
        <v>43</v>
      </c>
      <c r="C19" s="227"/>
      <c r="D19" s="757">
        <f t="shared" si="1"/>
        <v>87657</v>
      </c>
      <c r="E19" s="740">
        <f t="shared" si="2"/>
        <v>55538</v>
      </c>
      <c r="F19" s="578">
        <f t="shared" si="3"/>
        <v>63.358317076787941</v>
      </c>
      <c r="G19" s="740">
        <f t="shared" si="4"/>
        <v>32119</v>
      </c>
      <c r="H19" s="238">
        <f t="shared" si="3"/>
        <v>36.641682923212066</v>
      </c>
      <c r="I19" s="227"/>
      <c r="J19" s="235">
        <v>20508</v>
      </c>
      <c r="K19" s="752">
        <v>23.395735651459667</v>
      </c>
      <c r="L19" s="746">
        <v>8810</v>
      </c>
      <c r="M19" s="749">
        <v>42.958845328652231</v>
      </c>
      <c r="N19" s="746">
        <v>11698</v>
      </c>
      <c r="O19" s="236">
        <v>57.041154671347769</v>
      </c>
      <c r="P19" s="227"/>
      <c r="Q19" s="235">
        <v>17096</v>
      </c>
      <c r="R19" s="752">
        <v>19.50329123743683</v>
      </c>
      <c r="S19" s="746">
        <v>10885</v>
      </c>
      <c r="T19" s="749">
        <v>63.669864295741696</v>
      </c>
      <c r="U19" s="746">
        <v>6211</v>
      </c>
      <c r="V19" s="236">
        <v>36.330135704258304</v>
      </c>
      <c r="W19" s="227"/>
      <c r="X19" s="235">
        <v>50053</v>
      </c>
      <c r="Y19" s="752">
        <v>57.100973111103507</v>
      </c>
      <c r="Z19" s="746">
        <v>35843</v>
      </c>
      <c r="AA19" s="749">
        <v>71.610093301100832</v>
      </c>
      <c r="AB19" s="746">
        <v>14210</v>
      </c>
      <c r="AC19" s="236">
        <f t="shared" si="0"/>
        <v>28.389906698899164</v>
      </c>
      <c r="AD19" s="576"/>
      <c r="AE19" s="306"/>
      <c r="AF19" s="306"/>
      <c r="AG19" s="306"/>
      <c r="AH19" s="307"/>
      <c r="AI19" s="437"/>
      <c r="AJ19" s="232"/>
      <c r="AK19" s="306"/>
      <c r="AL19" s="306"/>
      <c r="AM19" s="306"/>
      <c r="AN19" s="307"/>
      <c r="AO19" s="437"/>
      <c r="AQ19" s="306"/>
      <c r="AR19" s="306"/>
      <c r="AS19" s="306"/>
      <c r="AT19" s="307"/>
      <c r="AU19" s="437"/>
      <c r="AW19" s="306"/>
      <c r="AX19" s="306"/>
      <c r="AY19" s="306"/>
      <c r="AZ19" s="307"/>
      <c r="BA19" s="437"/>
    </row>
    <row r="20" spans="1:53" s="233" customFormat="1" ht="18" customHeight="1" x14ac:dyDescent="0.15">
      <c r="A20" s="225"/>
      <c r="B20" s="234" t="s">
        <v>44</v>
      </c>
      <c r="C20" s="227"/>
      <c r="D20" s="757">
        <f t="shared" si="1"/>
        <v>330477</v>
      </c>
      <c r="E20" s="740">
        <f t="shared" si="2"/>
        <v>210283</v>
      </c>
      <c r="F20" s="578">
        <f t="shared" si="3"/>
        <v>63.63014672730629</v>
      </c>
      <c r="G20" s="740">
        <f t="shared" si="4"/>
        <v>120194</v>
      </c>
      <c r="H20" s="238">
        <f t="shared" si="3"/>
        <v>36.369853272693717</v>
      </c>
      <c r="I20" s="227"/>
      <c r="J20" s="235">
        <v>83494</v>
      </c>
      <c r="K20" s="752">
        <v>25.264693155650768</v>
      </c>
      <c r="L20" s="746">
        <v>36776</v>
      </c>
      <c r="M20" s="749">
        <v>44.046278774522719</v>
      </c>
      <c r="N20" s="746">
        <v>46718</v>
      </c>
      <c r="O20" s="236">
        <v>55.953721225477281</v>
      </c>
      <c r="P20" s="227"/>
      <c r="Q20" s="235">
        <v>72961</v>
      </c>
      <c r="R20" s="752">
        <v>22.077481942767577</v>
      </c>
      <c r="S20" s="746">
        <v>45983</v>
      </c>
      <c r="T20" s="749">
        <v>63.024081358534012</v>
      </c>
      <c r="U20" s="746">
        <v>26978</v>
      </c>
      <c r="V20" s="236">
        <v>36.975918641465988</v>
      </c>
      <c r="W20" s="227"/>
      <c r="X20" s="235">
        <v>174022</v>
      </c>
      <c r="Y20" s="752">
        <v>52.657824901581648</v>
      </c>
      <c r="Z20" s="746">
        <v>127524</v>
      </c>
      <c r="AA20" s="749">
        <v>73.280389835767892</v>
      </c>
      <c r="AB20" s="746">
        <v>46498</v>
      </c>
      <c r="AC20" s="236">
        <f t="shared" si="0"/>
        <v>26.719610164232112</v>
      </c>
      <c r="AD20" s="576"/>
      <c r="AE20" s="306"/>
      <c r="AF20" s="306"/>
      <c r="AG20" s="306"/>
      <c r="AH20" s="307"/>
      <c r="AI20" s="437"/>
      <c r="AJ20" s="232"/>
      <c r="AK20" s="306"/>
      <c r="AL20" s="306"/>
      <c r="AM20" s="306"/>
      <c r="AN20" s="307"/>
      <c r="AO20" s="437"/>
      <c r="AQ20" s="306"/>
      <c r="AR20" s="306"/>
      <c r="AS20" s="306"/>
      <c r="AT20" s="307"/>
      <c r="AU20" s="437"/>
      <c r="AW20" s="306"/>
      <c r="AX20" s="306"/>
      <c r="AY20" s="306"/>
      <c r="AZ20" s="307"/>
      <c r="BA20" s="437"/>
    </row>
    <row r="21" spans="1:53" s="233" customFormat="1" ht="18" customHeight="1" x14ac:dyDescent="0.15">
      <c r="A21" s="225"/>
      <c r="B21" s="234" t="s">
        <v>6</v>
      </c>
      <c r="C21" s="227"/>
      <c r="D21" s="757">
        <f t="shared" si="1"/>
        <v>172035</v>
      </c>
      <c r="E21" s="740">
        <f t="shared" si="2"/>
        <v>106587</v>
      </c>
      <c r="F21" s="578">
        <f t="shared" si="3"/>
        <v>61.956578603191218</v>
      </c>
      <c r="G21" s="740">
        <f t="shared" si="4"/>
        <v>65448</v>
      </c>
      <c r="H21" s="238">
        <f t="shared" si="3"/>
        <v>38.043421396808789</v>
      </c>
      <c r="I21" s="227"/>
      <c r="J21" s="235">
        <v>47906</v>
      </c>
      <c r="K21" s="752">
        <v>27.846659110064813</v>
      </c>
      <c r="L21" s="746">
        <v>19610</v>
      </c>
      <c r="M21" s="749">
        <v>40.934329729052727</v>
      </c>
      <c r="N21" s="746">
        <v>28296</v>
      </c>
      <c r="O21" s="236">
        <v>59.065670270947265</v>
      </c>
      <c r="P21" s="227"/>
      <c r="Q21" s="235">
        <v>36895</v>
      </c>
      <c r="R21" s="752">
        <v>21.446217339494869</v>
      </c>
      <c r="S21" s="746">
        <v>22859</v>
      </c>
      <c r="T21" s="749">
        <v>61.956904729638161</v>
      </c>
      <c r="U21" s="746">
        <v>14036</v>
      </c>
      <c r="V21" s="236">
        <v>38.043095270361839</v>
      </c>
      <c r="W21" s="227"/>
      <c r="X21" s="235">
        <v>87234</v>
      </c>
      <c r="Y21" s="752">
        <v>50.707123550440315</v>
      </c>
      <c r="Z21" s="746">
        <v>64118</v>
      </c>
      <c r="AA21" s="749">
        <v>73.50115780544283</v>
      </c>
      <c r="AB21" s="746">
        <v>23116</v>
      </c>
      <c r="AC21" s="236">
        <f t="shared" si="0"/>
        <v>26.49884219455717</v>
      </c>
      <c r="AD21" s="576"/>
      <c r="AE21" s="306"/>
      <c r="AF21" s="306"/>
      <c r="AG21" s="306"/>
      <c r="AH21" s="307"/>
      <c r="AI21" s="438"/>
      <c r="AJ21" s="232"/>
      <c r="AK21" s="306"/>
      <c r="AL21" s="306"/>
      <c r="AM21" s="306"/>
      <c r="AN21" s="307"/>
      <c r="AO21" s="437"/>
      <c r="AQ21" s="306"/>
      <c r="AR21" s="306"/>
      <c r="AS21" s="306"/>
      <c r="AT21" s="307"/>
      <c r="AU21" s="437"/>
      <c r="AW21" s="306"/>
      <c r="AX21" s="306"/>
      <c r="AY21" s="306"/>
      <c r="AZ21" s="307"/>
      <c r="BA21" s="437"/>
    </row>
    <row r="22" spans="1:53" s="233" customFormat="1" ht="18" customHeight="1" x14ac:dyDescent="0.15">
      <c r="A22" s="225"/>
      <c r="B22" s="234" t="s">
        <v>5</v>
      </c>
      <c r="C22" s="227"/>
      <c r="D22" s="757">
        <f t="shared" si="1"/>
        <v>53945</v>
      </c>
      <c r="E22" s="740">
        <f t="shared" si="2"/>
        <v>34532</v>
      </c>
      <c r="F22" s="578">
        <f t="shared" si="3"/>
        <v>64.013346927426085</v>
      </c>
      <c r="G22" s="740">
        <f t="shared" si="4"/>
        <v>19413</v>
      </c>
      <c r="H22" s="238">
        <f t="shared" si="3"/>
        <v>35.986653072573915</v>
      </c>
      <c r="I22" s="227"/>
      <c r="J22" s="235">
        <v>12571</v>
      </c>
      <c r="K22" s="752">
        <v>23.303364537955325</v>
      </c>
      <c r="L22" s="746">
        <v>5563</v>
      </c>
      <c r="M22" s="749">
        <v>44.25264497653329</v>
      </c>
      <c r="N22" s="746">
        <v>7008</v>
      </c>
      <c r="O22" s="236">
        <v>55.747355023466703</v>
      </c>
      <c r="P22" s="227"/>
      <c r="Q22" s="235">
        <v>11798</v>
      </c>
      <c r="R22" s="752">
        <v>21.870423579571785</v>
      </c>
      <c r="S22" s="746">
        <v>7622</v>
      </c>
      <c r="T22" s="749">
        <v>64.604170198338707</v>
      </c>
      <c r="U22" s="746">
        <v>4176</v>
      </c>
      <c r="V22" s="236">
        <v>35.3958298016613</v>
      </c>
      <c r="W22" s="227"/>
      <c r="X22" s="235">
        <v>29576</v>
      </c>
      <c r="Y22" s="752">
        <v>54.826211882472883</v>
      </c>
      <c r="Z22" s="746">
        <v>21347</v>
      </c>
      <c r="AA22" s="749">
        <v>72.176764944549632</v>
      </c>
      <c r="AB22" s="746">
        <v>8229</v>
      </c>
      <c r="AC22" s="236">
        <f t="shared" si="0"/>
        <v>27.823235055450361</v>
      </c>
      <c r="AD22" s="576"/>
      <c r="AE22" s="306"/>
      <c r="AF22" s="306"/>
      <c r="AG22" s="306"/>
      <c r="AH22" s="307"/>
      <c r="AI22" s="437"/>
      <c r="AJ22" s="232"/>
      <c r="AK22" s="306"/>
      <c r="AL22" s="306"/>
      <c r="AM22" s="306"/>
      <c r="AN22" s="307"/>
      <c r="AO22" s="437"/>
      <c r="AQ22" s="306"/>
      <c r="AR22" s="306"/>
      <c r="AS22" s="306"/>
      <c r="AT22" s="307"/>
      <c r="AU22" s="437"/>
      <c r="AW22" s="306"/>
      <c r="AX22" s="306"/>
      <c r="AY22" s="306"/>
      <c r="AZ22" s="307"/>
      <c r="BA22" s="437"/>
    </row>
    <row r="23" spans="1:53" s="233" customFormat="1" ht="18" customHeight="1" x14ac:dyDescent="0.15">
      <c r="A23" s="225"/>
      <c r="B23" s="234" t="s">
        <v>38</v>
      </c>
      <c r="C23" s="227"/>
      <c r="D23" s="757">
        <f t="shared" si="1"/>
        <v>79668</v>
      </c>
      <c r="E23" s="740">
        <f t="shared" si="2"/>
        <v>50106</v>
      </c>
      <c r="F23" s="578">
        <f t="shared" si="3"/>
        <v>62.893508058442535</v>
      </c>
      <c r="G23" s="740">
        <f t="shared" si="4"/>
        <v>29562</v>
      </c>
      <c r="H23" s="238">
        <f t="shared" si="3"/>
        <v>37.106491941557465</v>
      </c>
      <c r="I23" s="227"/>
      <c r="J23" s="235">
        <v>22454</v>
      </c>
      <c r="K23" s="752">
        <v>28.184465531957624</v>
      </c>
      <c r="L23" s="746">
        <v>8984</v>
      </c>
      <c r="M23" s="749">
        <v>40.01068851874944</v>
      </c>
      <c r="N23" s="746">
        <v>13470</v>
      </c>
      <c r="O23" s="236">
        <v>59.989311481250553</v>
      </c>
      <c r="P23" s="227"/>
      <c r="Q23" s="235">
        <v>14660</v>
      </c>
      <c r="R23" s="752">
        <v>18.40136566752021</v>
      </c>
      <c r="S23" s="746">
        <v>8699</v>
      </c>
      <c r="T23" s="749">
        <v>59.338335607094137</v>
      </c>
      <c r="U23" s="746">
        <v>5961</v>
      </c>
      <c r="V23" s="236">
        <v>40.66166439290587</v>
      </c>
      <c r="W23" s="227"/>
      <c r="X23" s="235">
        <v>42554</v>
      </c>
      <c r="Y23" s="752">
        <v>53.414168800522162</v>
      </c>
      <c r="Z23" s="746">
        <v>32423</v>
      </c>
      <c r="AA23" s="749">
        <v>76.192602340555524</v>
      </c>
      <c r="AB23" s="746">
        <v>10131</v>
      </c>
      <c r="AC23" s="236">
        <f t="shared" si="0"/>
        <v>23.807397659444472</v>
      </c>
      <c r="AD23" s="576"/>
      <c r="AE23" s="306"/>
      <c r="AF23" s="306"/>
      <c r="AG23" s="306"/>
      <c r="AH23" s="307"/>
      <c r="AI23" s="437"/>
      <c r="AJ23" s="232"/>
      <c r="AK23" s="306"/>
      <c r="AL23" s="306"/>
      <c r="AM23" s="306"/>
      <c r="AN23" s="307"/>
      <c r="AO23" s="437"/>
      <c r="AQ23" s="306"/>
      <c r="AR23" s="306"/>
      <c r="AS23" s="306"/>
      <c r="AT23" s="307"/>
      <c r="AU23" s="437"/>
      <c r="AW23" s="306"/>
      <c r="AX23" s="306"/>
      <c r="AY23" s="306"/>
      <c r="AZ23" s="307"/>
      <c r="BA23" s="437"/>
    </row>
    <row r="24" spans="1:53" s="233" customFormat="1" ht="18" customHeight="1" x14ac:dyDescent="0.15">
      <c r="A24" s="225"/>
      <c r="B24" s="234" t="s">
        <v>45</v>
      </c>
      <c r="C24" s="227"/>
      <c r="D24" s="757">
        <f t="shared" si="1"/>
        <v>225048</v>
      </c>
      <c r="E24" s="740">
        <f t="shared" si="2"/>
        <v>150650</v>
      </c>
      <c r="F24" s="578">
        <f t="shared" si="3"/>
        <v>66.941274750275497</v>
      </c>
      <c r="G24" s="740">
        <f t="shared" si="4"/>
        <v>74398</v>
      </c>
      <c r="H24" s="238">
        <f t="shared" si="3"/>
        <v>33.058725249724503</v>
      </c>
      <c r="I24" s="227"/>
      <c r="J24" s="235">
        <v>53565</v>
      </c>
      <c r="K24" s="752">
        <v>23.80158899434787</v>
      </c>
      <c r="L24" s="746">
        <v>25736</v>
      </c>
      <c r="M24" s="749">
        <v>48.046298889200038</v>
      </c>
      <c r="N24" s="746">
        <v>27829</v>
      </c>
      <c r="O24" s="236">
        <v>51.953701110799969</v>
      </c>
      <c r="P24" s="227"/>
      <c r="Q24" s="235">
        <v>43640</v>
      </c>
      <c r="R24" s="752">
        <v>19.391418719562047</v>
      </c>
      <c r="S24" s="746">
        <v>29048</v>
      </c>
      <c r="T24" s="749">
        <v>66.562786434463789</v>
      </c>
      <c r="U24" s="746">
        <v>14592</v>
      </c>
      <c r="V24" s="236">
        <v>33.437213565536204</v>
      </c>
      <c r="W24" s="227"/>
      <c r="X24" s="235">
        <v>127843</v>
      </c>
      <c r="Y24" s="752">
        <v>56.806992286090072</v>
      </c>
      <c r="Z24" s="746">
        <v>95866</v>
      </c>
      <c r="AA24" s="749">
        <v>74.987289096782774</v>
      </c>
      <c r="AB24" s="746">
        <v>31977</v>
      </c>
      <c r="AC24" s="236">
        <f t="shared" si="0"/>
        <v>25.012710903217229</v>
      </c>
      <c r="AD24" s="576"/>
      <c r="AE24" s="306"/>
      <c r="AF24" s="306"/>
      <c r="AG24" s="306"/>
      <c r="AH24" s="307"/>
      <c r="AI24" s="437"/>
      <c r="AJ24" s="232"/>
      <c r="AK24" s="306"/>
      <c r="AL24" s="306"/>
      <c r="AM24" s="306"/>
      <c r="AN24" s="307"/>
      <c r="AO24" s="437"/>
      <c r="AQ24" s="306"/>
      <c r="AR24" s="306"/>
      <c r="AS24" s="306"/>
      <c r="AT24" s="307"/>
      <c r="AU24" s="437"/>
      <c r="AW24" s="306"/>
      <c r="AX24" s="306"/>
      <c r="AY24" s="306"/>
      <c r="AZ24" s="307"/>
      <c r="BA24" s="437"/>
    </row>
    <row r="25" spans="1:53" s="241" customFormat="1" ht="18" customHeight="1" x14ac:dyDescent="0.15">
      <c r="A25" s="240"/>
      <c r="B25" s="234" t="s">
        <v>46</v>
      </c>
      <c r="C25" s="227"/>
      <c r="D25" s="757">
        <f t="shared" si="1"/>
        <v>50718</v>
      </c>
      <c r="E25" s="740">
        <f t="shared" si="2"/>
        <v>29681</v>
      </c>
      <c r="F25" s="578">
        <f t="shared" si="3"/>
        <v>58.521629401790285</v>
      </c>
      <c r="G25" s="740">
        <f t="shared" si="4"/>
        <v>21037</v>
      </c>
      <c r="H25" s="238">
        <f t="shared" si="3"/>
        <v>41.478370598209708</v>
      </c>
      <c r="I25" s="227"/>
      <c r="J25" s="235">
        <v>18127</v>
      </c>
      <c r="K25" s="752">
        <v>35.740762648369419</v>
      </c>
      <c r="L25" s="746">
        <v>6967</v>
      </c>
      <c r="M25" s="749">
        <v>38.434379654658798</v>
      </c>
      <c r="N25" s="746">
        <v>11160</v>
      </c>
      <c r="O25" s="236">
        <v>61.565620345341202</v>
      </c>
      <c r="P25" s="227"/>
      <c r="Q25" s="235">
        <v>11009</v>
      </c>
      <c r="R25" s="752">
        <v>21.706297566938758</v>
      </c>
      <c r="S25" s="746">
        <v>6971</v>
      </c>
      <c r="T25" s="749">
        <v>63.320919247888099</v>
      </c>
      <c r="U25" s="746">
        <v>4038</v>
      </c>
      <c r="V25" s="236">
        <v>36.679080752111908</v>
      </c>
      <c r="W25" s="227"/>
      <c r="X25" s="235">
        <v>21582</v>
      </c>
      <c r="Y25" s="752">
        <v>42.552939784691823</v>
      </c>
      <c r="Z25" s="746">
        <v>15743</v>
      </c>
      <c r="AA25" s="749">
        <v>72.945046798257806</v>
      </c>
      <c r="AB25" s="746">
        <v>5839</v>
      </c>
      <c r="AC25" s="236">
        <f t="shared" si="0"/>
        <v>27.054953201742194</v>
      </c>
      <c r="AD25" s="576"/>
      <c r="AE25" s="306"/>
      <c r="AF25" s="306"/>
      <c r="AG25" s="306"/>
      <c r="AH25" s="307"/>
      <c r="AI25" s="437"/>
      <c r="AJ25" s="232"/>
      <c r="AK25" s="306"/>
      <c r="AL25" s="306"/>
      <c r="AM25" s="306"/>
      <c r="AN25" s="307"/>
      <c r="AO25" s="437"/>
      <c r="AQ25" s="306"/>
      <c r="AR25" s="306"/>
      <c r="AS25" s="306"/>
      <c r="AT25" s="307"/>
      <c r="AU25" s="437"/>
      <c r="AW25" s="306"/>
      <c r="AX25" s="306"/>
      <c r="AY25" s="306"/>
      <c r="AZ25" s="307"/>
      <c r="BA25" s="437"/>
    </row>
    <row r="26" spans="1:53" s="233" customFormat="1" ht="18" customHeight="1" x14ac:dyDescent="0.15">
      <c r="B26" s="234" t="s">
        <v>47</v>
      </c>
      <c r="C26" s="227"/>
      <c r="D26" s="759">
        <f t="shared" si="1"/>
        <v>21317</v>
      </c>
      <c r="E26" s="742">
        <f t="shared" si="2"/>
        <v>13399</v>
      </c>
      <c r="F26" s="580">
        <f t="shared" si="3"/>
        <v>62.855936576441337</v>
      </c>
      <c r="G26" s="742">
        <f t="shared" si="4"/>
        <v>7918</v>
      </c>
      <c r="H26" s="238">
        <f t="shared" si="3"/>
        <v>37.144063423558663</v>
      </c>
      <c r="I26" s="227"/>
      <c r="J26" s="239">
        <v>5103</v>
      </c>
      <c r="K26" s="753">
        <v>23.938640521649386</v>
      </c>
      <c r="L26" s="741">
        <v>2233</v>
      </c>
      <c r="M26" s="579">
        <v>43.758573388203018</v>
      </c>
      <c r="N26" s="741">
        <v>2870</v>
      </c>
      <c r="O26" s="236">
        <v>56.241426611796982</v>
      </c>
      <c r="P26" s="227"/>
      <c r="Q26" s="239">
        <v>4009</v>
      </c>
      <c r="R26" s="753">
        <v>18.806586292630296</v>
      </c>
      <c r="S26" s="741">
        <v>2240</v>
      </c>
      <c r="T26" s="579">
        <v>55.874282863556999</v>
      </c>
      <c r="U26" s="741">
        <v>1769</v>
      </c>
      <c r="V26" s="236">
        <v>44.125717136443008</v>
      </c>
      <c r="W26" s="227"/>
      <c r="X26" s="239">
        <v>12205</v>
      </c>
      <c r="Y26" s="753">
        <v>57.254773185720317</v>
      </c>
      <c r="Z26" s="741">
        <v>8926</v>
      </c>
      <c r="AA26" s="579">
        <v>73.133961491192139</v>
      </c>
      <c r="AB26" s="741">
        <v>3279</v>
      </c>
      <c r="AC26" s="236">
        <f t="shared" si="0"/>
        <v>26.866038508807865</v>
      </c>
      <c r="AD26" s="576"/>
      <c r="AE26" s="306"/>
      <c r="AF26" s="306"/>
      <c r="AG26" s="306"/>
      <c r="AH26" s="307"/>
      <c r="AI26" s="437"/>
      <c r="AJ26" s="232"/>
      <c r="AK26" s="306"/>
      <c r="AL26" s="306"/>
      <c r="AM26" s="306"/>
      <c r="AN26" s="307"/>
      <c r="AO26" s="437"/>
      <c r="AQ26" s="306"/>
      <c r="AR26" s="306"/>
      <c r="AS26" s="306"/>
      <c r="AT26" s="307"/>
      <c r="AU26" s="437"/>
      <c r="AW26" s="306"/>
      <c r="AX26" s="306"/>
      <c r="AY26" s="306"/>
      <c r="AZ26" s="307"/>
      <c r="BA26" s="437"/>
    </row>
    <row r="27" spans="1:53" s="233" customFormat="1" ht="18" customHeight="1" x14ac:dyDescent="0.15">
      <c r="B27" s="234" t="s">
        <v>48</v>
      </c>
      <c r="C27" s="227"/>
      <c r="D27" s="759">
        <f t="shared" si="1"/>
        <v>109443</v>
      </c>
      <c r="E27" s="742">
        <f t="shared" si="2"/>
        <v>67152</v>
      </c>
      <c r="F27" s="580">
        <f t="shared" si="3"/>
        <v>61.357967160987911</v>
      </c>
      <c r="G27" s="742">
        <f t="shared" si="4"/>
        <v>42291</v>
      </c>
      <c r="H27" s="238">
        <f t="shared" si="3"/>
        <v>38.642032839012089</v>
      </c>
      <c r="I27" s="227"/>
      <c r="J27" s="239">
        <v>28964</v>
      </c>
      <c r="K27" s="753">
        <v>26.464917811098015</v>
      </c>
      <c r="L27" s="741">
        <v>11937</v>
      </c>
      <c r="M27" s="579">
        <v>41.213230216820875</v>
      </c>
      <c r="N27" s="741">
        <v>17027</v>
      </c>
      <c r="O27" s="236">
        <v>58.786769783179118</v>
      </c>
      <c r="P27" s="227"/>
      <c r="Q27" s="239">
        <v>21788</v>
      </c>
      <c r="R27" s="753">
        <v>19.908080005116819</v>
      </c>
      <c r="S27" s="741">
        <v>12546</v>
      </c>
      <c r="T27" s="579">
        <v>57.582155314852216</v>
      </c>
      <c r="U27" s="741">
        <v>9242</v>
      </c>
      <c r="V27" s="236">
        <v>42.417844685147784</v>
      </c>
      <c r="W27" s="227"/>
      <c r="X27" s="239">
        <v>58691</v>
      </c>
      <c r="Y27" s="753">
        <v>53.627002183785166</v>
      </c>
      <c r="Z27" s="741">
        <v>42669</v>
      </c>
      <c r="AA27" s="579">
        <v>72.701095568315409</v>
      </c>
      <c r="AB27" s="741">
        <v>16022</v>
      </c>
      <c r="AC27" s="236">
        <f t="shared" si="0"/>
        <v>27.298904431684583</v>
      </c>
      <c r="AD27" s="576"/>
      <c r="AE27" s="306"/>
      <c r="AF27" s="306"/>
      <c r="AG27" s="306"/>
      <c r="AH27" s="307"/>
      <c r="AI27" s="438"/>
      <c r="AJ27" s="232"/>
      <c r="AK27" s="306"/>
      <c r="AL27" s="306"/>
      <c r="AM27" s="306"/>
      <c r="AN27" s="307"/>
      <c r="AO27" s="437"/>
      <c r="AQ27" s="306"/>
      <c r="AR27" s="306"/>
      <c r="AS27" s="306"/>
      <c r="AT27" s="307"/>
      <c r="AU27" s="437"/>
      <c r="AW27" s="306"/>
      <c r="AX27" s="306"/>
      <c r="AY27" s="306"/>
      <c r="AZ27" s="307"/>
      <c r="BA27" s="437"/>
    </row>
    <row r="28" spans="1:53" s="233" customFormat="1" ht="18" customHeight="1" x14ac:dyDescent="0.15">
      <c r="B28" s="234" t="s">
        <v>49</v>
      </c>
      <c r="C28" s="227"/>
      <c r="D28" s="759">
        <f t="shared" si="1"/>
        <v>14196</v>
      </c>
      <c r="E28" s="742">
        <f t="shared" si="2"/>
        <v>8834</v>
      </c>
      <c r="F28" s="580">
        <f t="shared" si="3"/>
        <v>62.228796844181453</v>
      </c>
      <c r="G28" s="742">
        <f t="shared" si="4"/>
        <v>5362</v>
      </c>
      <c r="H28" s="244">
        <f t="shared" si="3"/>
        <v>37.77120315581854</v>
      </c>
      <c r="I28" s="227"/>
      <c r="J28" s="239">
        <v>3365</v>
      </c>
      <c r="K28" s="753">
        <v>23.703860242321781</v>
      </c>
      <c r="L28" s="741">
        <v>1374</v>
      </c>
      <c r="M28" s="579">
        <v>40.832095096582464</v>
      </c>
      <c r="N28" s="741">
        <v>1991</v>
      </c>
      <c r="O28" s="243">
        <v>59.167904903417536</v>
      </c>
      <c r="P28" s="227"/>
      <c r="Q28" s="239">
        <v>2633</v>
      </c>
      <c r="R28" s="753">
        <v>18.547478162862781</v>
      </c>
      <c r="S28" s="741">
        <v>1596</v>
      </c>
      <c r="T28" s="579">
        <v>60.61526775541207</v>
      </c>
      <c r="U28" s="741">
        <v>1037</v>
      </c>
      <c r="V28" s="243">
        <v>39.384732244587923</v>
      </c>
      <c r="W28" s="227"/>
      <c r="X28" s="239">
        <v>8198</v>
      </c>
      <c r="Y28" s="753">
        <v>57.748661594815445</v>
      </c>
      <c r="Z28" s="741">
        <v>5864</v>
      </c>
      <c r="AA28" s="579">
        <v>71.529641375945346</v>
      </c>
      <c r="AB28" s="741">
        <v>2334</v>
      </c>
      <c r="AC28" s="243">
        <f t="shared" si="0"/>
        <v>28.470358624054647</v>
      </c>
      <c r="AD28" s="576"/>
      <c r="AE28" s="306"/>
      <c r="AF28" s="306"/>
      <c r="AG28" s="306"/>
      <c r="AH28" s="307"/>
      <c r="AI28" s="437"/>
      <c r="AJ28" s="232"/>
      <c r="AK28" s="306"/>
      <c r="AL28" s="306"/>
      <c r="AM28" s="306"/>
      <c r="AN28" s="307"/>
      <c r="AO28" s="437"/>
      <c r="AQ28" s="306"/>
      <c r="AR28" s="306"/>
      <c r="AS28" s="306"/>
      <c r="AT28" s="307"/>
      <c r="AU28" s="437"/>
      <c r="AW28" s="306"/>
      <c r="AX28" s="306"/>
      <c r="AY28" s="306"/>
      <c r="AZ28" s="307"/>
      <c r="BA28" s="437"/>
    </row>
    <row r="29" spans="1:53" s="233" customFormat="1" ht="18" customHeight="1" x14ac:dyDescent="0.15">
      <c r="B29" s="245" t="s">
        <v>4</v>
      </c>
      <c r="C29" s="227"/>
      <c r="D29" s="760">
        <f t="shared" si="1"/>
        <v>4774</v>
      </c>
      <c r="E29" s="743">
        <f t="shared" si="2"/>
        <v>2687</v>
      </c>
      <c r="F29" s="581">
        <f t="shared" si="3"/>
        <v>56.284038542103055</v>
      </c>
      <c r="G29" s="743">
        <f t="shared" si="4"/>
        <v>2087</v>
      </c>
      <c r="H29" s="249">
        <f t="shared" si="3"/>
        <v>43.715961457896938</v>
      </c>
      <c r="I29" s="227"/>
      <c r="J29" s="246">
        <v>2506</v>
      </c>
      <c r="K29" s="754">
        <v>52.492668621700879</v>
      </c>
      <c r="L29" s="747">
        <v>986</v>
      </c>
      <c r="M29" s="750">
        <v>39.345570630486833</v>
      </c>
      <c r="N29" s="747">
        <v>1520</v>
      </c>
      <c r="O29" s="247">
        <v>60.65442936951316</v>
      </c>
      <c r="P29" s="227"/>
      <c r="Q29" s="246">
        <v>872</v>
      </c>
      <c r="R29" s="754">
        <v>18.265605362379556</v>
      </c>
      <c r="S29" s="747">
        <v>608</v>
      </c>
      <c r="T29" s="750">
        <v>69.724770642201833</v>
      </c>
      <c r="U29" s="747">
        <v>264</v>
      </c>
      <c r="V29" s="247">
        <v>30.275229357798167</v>
      </c>
      <c r="W29" s="227"/>
      <c r="X29" s="246">
        <v>1396</v>
      </c>
      <c r="Y29" s="754">
        <v>29.241726015919568</v>
      </c>
      <c r="Z29" s="747">
        <v>1093</v>
      </c>
      <c r="AA29" s="750">
        <v>78.295128939828089</v>
      </c>
      <c r="AB29" s="747">
        <v>303</v>
      </c>
      <c r="AC29" s="247">
        <f t="shared" si="0"/>
        <v>21.704871060171921</v>
      </c>
      <c r="AD29" s="576"/>
      <c r="AE29" s="306"/>
      <c r="AF29" s="306"/>
      <c r="AG29" s="306"/>
      <c r="AH29" s="307"/>
      <c r="AI29" s="437"/>
      <c r="AJ29" s="232"/>
      <c r="AK29" s="306"/>
      <c r="AL29" s="306"/>
      <c r="AM29" s="306"/>
      <c r="AN29" s="307"/>
      <c r="AO29" s="437"/>
      <c r="AQ29" s="306"/>
      <c r="AR29" s="306"/>
      <c r="AS29" s="306"/>
      <c r="AT29" s="307"/>
      <c r="AU29" s="437"/>
      <c r="AW29" s="306"/>
      <c r="AX29" s="306"/>
      <c r="AY29" s="306"/>
      <c r="AZ29" s="307"/>
      <c r="BA29" s="437"/>
    </row>
    <row r="30" spans="1:53" s="224" customFormat="1" ht="3.75" customHeight="1" x14ac:dyDescent="0.15">
      <c r="A30" s="221"/>
      <c r="B30" s="222"/>
      <c r="C30" s="223"/>
      <c r="D30" s="222"/>
      <c r="E30" s="222"/>
      <c r="F30" s="222"/>
      <c r="G30" s="222"/>
      <c r="H30" s="251"/>
      <c r="I30" s="223"/>
      <c r="J30" s="222"/>
      <c r="K30" s="222"/>
      <c r="L30" s="222"/>
      <c r="M30" s="222"/>
      <c r="N30" s="222"/>
      <c r="O30" s="575"/>
      <c r="P30" s="223"/>
      <c r="Q30" s="222"/>
      <c r="R30" s="222"/>
      <c r="S30" s="222"/>
      <c r="T30" s="222"/>
      <c r="U30" s="222"/>
      <c r="V30" s="575"/>
      <c r="W30" s="223"/>
      <c r="X30" s="222"/>
      <c r="Y30" s="222"/>
      <c r="Z30" s="222"/>
      <c r="AA30" s="222"/>
      <c r="AB30" s="222"/>
      <c r="AC30" s="575"/>
      <c r="AD30" s="576"/>
      <c r="AE30" s="310"/>
      <c r="AF30" s="310"/>
      <c r="AG30" s="306"/>
      <c r="AH30" s="307"/>
      <c r="AI30" s="437"/>
      <c r="AJ30" s="232"/>
      <c r="AK30" s="310"/>
      <c r="AL30" s="310"/>
      <c r="AM30" s="306"/>
      <c r="AN30" s="307"/>
      <c r="AO30" s="437"/>
      <c r="AQ30" s="310"/>
      <c r="AR30" s="310"/>
      <c r="AS30" s="306"/>
      <c r="AT30" s="307"/>
      <c r="AU30" s="437"/>
      <c r="AW30" s="310"/>
      <c r="AX30" s="310"/>
      <c r="AY30" s="306"/>
      <c r="AZ30" s="307"/>
      <c r="BA30" s="437"/>
    </row>
    <row r="31" spans="1:53" s="252" customFormat="1" ht="18" customHeight="1" x14ac:dyDescent="0.15">
      <c r="B31" s="253" t="s">
        <v>3</v>
      </c>
      <c r="C31" s="212"/>
      <c r="D31" s="761">
        <f>J31+Q31+X31</f>
        <v>1860463</v>
      </c>
      <c r="E31" s="744">
        <f>L31+S31+Z31</f>
        <v>1174504</v>
      </c>
      <c r="F31" s="410">
        <f>E31/$D31*100</f>
        <v>63.12966180999031</v>
      </c>
      <c r="G31" s="744">
        <f>N31+U31+AB31</f>
        <v>685959</v>
      </c>
      <c r="H31" s="256">
        <f>G31/$D31*100</f>
        <v>36.870338190009697</v>
      </c>
      <c r="I31" s="212"/>
      <c r="J31" s="254">
        <f>SUM(J12:J29)</f>
        <v>491681</v>
      </c>
      <c r="K31" s="755">
        <f>J31/$D31*100</f>
        <v>26.427883811717834</v>
      </c>
      <c r="L31" s="744">
        <f>SUM(L12:L29)</f>
        <v>210682</v>
      </c>
      <c r="M31" s="410">
        <f t="shared" ref="M31:O31" si="5">L31/$J31*100</f>
        <v>42.849327104362381</v>
      </c>
      <c r="N31" s="744">
        <f>SUM(N12:N29)</f>
        <v>280999</v>
      </c>
      <c r="O31" s="255">
        <f t="shared" si="5"/>
        <v>57.150672895637619</v>
      </c>
      <c r="P31" s="212"/>
      <c r="Q31" s="254">
        <f>SUM(Q12:Q29)</f>
        <v>392844</v>
      </c>
      <c r="R31" s="755">
        <f>Q31/$D31*100</f>
        <v>21.11538901875501</v>
      </c>
      <c r="S31" s="744">
        <f>SUM(S12:S29)</f>
        <v>248393</v>
      </c>
      <c r="T31" s="410">
        <f>S31/$Q31*100</f>
        <v>63.229424402561833</v>
      </c>
      <c r="U31" s="744">
        <f>SUM(U12:U29)</f>
        <v>144451</v>
      </c>
      <c r="V31" s="255">
        <f>U31/$Q31*100</f>
        <v>36.770575597438167</v>
      </c>
      <c r="W31" s="212"/>
      <c r="X31" s="254">
        <f>SUM(X12:X29)</f>
        <v>975938</v>
      </c>
      <c r="Y31" s="755">
        <f>X31/$D31*100</f>
        <v>52.456727169527149</v>
      </c>
      <c r="Z31" s="744">
        <f>SUM(Z12:Z29)</f>
        <v>715429</v>
      </c>
      <c r="AA31" s="410">
        <f>Z31/$X31*100</f>
        <v>73.306808424305643</v>
      </c>
      <c r="AB31" s="744">
        <f>SUM(AB12:AB29)</f>
        <v>260509</v>
      </c>
      <c r="AC31" s="255">
        <f>AB31/$X31*100</f>
        <v>26.693191575694357</v>
      </c>
      <c r="AD31" s="576"/>
      <c r="AE31" s="306"/>
      <c r="AF31" s="306"/>
      <c r="AG31" s="310"/>
      <c r="AH31" s="310"/>
      <c r="AI31" s="439"/>
      <c r="AJ31" s="440"/>
      <c r="AK31" s="306"/>
      <c r="AL31" s="306"/>
      <c r="AM31" s="310"/>
      <c r="AN31" s="310"/>
      <c r="AO31" s="439"/>
      <c r="AQ31" s="306"/>
      <c r="AR31" s="306"/>
      <c r="AS31" s="310"/>
      <c r="AT31" s="310"/>
      <c r="AU31" s="439"/>
      <c r="AW31" s="306"/>
      <c r="AX31" s="306"/>
      <c r="AY31" s="310"/>
      <c r="AZ31" s="310"/>
      <c r="BA31" s="439"/>
    </row>
    <row r="32" spans="1:53" s="257" customFormat="1" ht="5.25" customHeight="1" x14ac:dyDescent="0.2">
      <c r="B32" s="258" t="s">
        <v>42</v>
      </c>
      <c r="C32" s="259"/>
      <c r="I32" s="259"/>
    </row>
    <row r="33" spans="2:14" s="252" customFormat="1" ht="5.25" customHeight="1" x14ac:dyDescent="0.2">
      <c r="B33" s="258" t="s">
        <v>50</v>
      </c>
      <c r="C33" s="261"/>
      <c r="I33" s="261"/>
    </row>
    <row r="34" spans="2:14" s="298" customFormat="1" ht="13.5" customHeight="1" x14ac:dyDescent="0.2">
      <c r="B34" s="1094"/>
      <c r="C34" s="1094"/>
      <c r="D34" s="1094"/>
      <c r="E34" s="1094"/>
      <c r="F34" s="1094"/>
      <c r="G34" s="1094"/>
      <c r="H34" s="1094"/>
    </row>
    <row r="35" spans="2:14" s="298" customFormat="1" ht="29.25" customHeight="1" x14ac:dyDescent="0.2">
      <c r="B35" s="1092"/>
      <c r="C35" s="1092"/>
      <c r="D35" s="1092"/>
      <c r="E35" s="1012"/>
      <c r="F35" s="1012"/>
      <c r="G35" s="1012"/>
      <c r="H35" s="615"/>
      <c r="I35" s="615"/>
      <c r="J35" s="615"/>
      <c r="K35" s="615"/>
      <c r="L35" s="615"/>
      <c r="M35" s="615"/>
      <c r="N35" s="615"/>
    </row>
    <row r="36" spans="2:14" s="298" customFormat="1" ht="4.5" customHeight="1" x14ac:dyDescent="0.2">
      <c r="B36" s="1093"/>
      <c r="C36" s="1093"/>
      <c r="D36" s="1093"/>
      <c r="E36" s="1011"/>
      <c r="F36" s="1011"/>
      <c r="G36" s="1011"/>
      <c r="H36" s="615"/>
      <c r="I36" s="615"/>
      <c r="J36" s="615"/>
      <c r="K36" s="615"/>
      <c r="L36" s="615"/>
      <c r="M36" s="615"/>
      <c r="N36" s="615"/>
    </row>
    <row r="37" spans="2:14" s="298" customFormat="1" x14ac:dyDescent="0.2"/>
    <row r="38" spans="2:14" s="298" customFormat="1" x14ac:dyDescent="0.2"/>
    <row r="39" spans="2:14" s="298" customFormat="1" x14ac:dyDescent="0.2"/>
    <row r="40" spans="2:14" s="298" customFormat="1" x14ac:dyDescent="0.2"/>
    <row r="41" spans="2:14" s="298"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91">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0.140625" style="262" bestFit="1" customWidth="1"/>
    <col min="5" max="5" width="10.28515625" style="262" customWidth="1"/>
    <col min="6" max="6" width="7" style="262" customWidth="1"/>
    <col min="7" max="7" width="8.85546875" style="262" customWidth="1"/>
    <col min="8" max="8" width="7" style="262" customWidth="1"/>
    <col min="9" max="9" width="0.42578125" style="262" customWidth="1"/>
    <col min="10" max="10" width="8.42578125" style="262" bestFit="1" customWidth="1"/>
    <col min="11" max="11" width="6.7109375" style="262" customWidth="1"/>
    <col min="12" max="12" width="8.42578125" style="262" customWidth="1"/>
    <col min="13" max="13" width="6.7109375" style="262" bestFit="1" customWidth="1"/>
    <col min="14" max="14" width="8.42578125" style="262" customWidth="1"/>
    <col min="15" max="15" width="6.7109375" style="262" bestFit="1" customWidth="1"/>
    <col min="16" max="16" width="0.42578125" style="262" customWidth="1"/>
    <col min="17" max="17" width="8.42578125" style="262" bestFit="1" customWidth="1"/>
    <col min="18" max="18" width="6.85546875" style="262" customWidth="1"/>
    <col min="19" max="19" width="8.42578125" style="262" customWidth="1"/>
    <col min="20" max="20" width="6.7109375" style="262" bestFit="1" customWidth="1"/>
    <col min="21" max="21" width="8.42578125" style="262" customWidth="1"/>
    <col min="22" max="22" width="6.7109375" style="262" bestFit="1" customWidth="1"/>
    <col min="23" max="23" width="0.42578125" style="262" customWidth="1"/>
    <col min="24" max="24" width="8.42578125" style="262" bestFit="1" customWidth="1"/>
    <col min="25" max="25" width="7" style="262" customWidth="1"/>
    <col min="26" max="26" width="8.42578125" style="262" customWidth="1"/>
    <col min="27" max="27" width="6.7109375" style="262" bestFit="1" customWidth="1"/>
    <col min="28" max="28" width="8.42578125" style="262" customWidth="1"/>
    <col min="29" max="29" width="6.7109375" style="262" bestFit="1" customWidth="1"/>
    <col min="30" max="30" width="11.42578125" style="262"/>
    <col min="31" max="33" width="2.42578125" style="262" bestFit="1" customWidth="1"/>
    <col min="34" max="34" width="13" style="262" bestFit="1" customWidth="1"/>
    <col min="35" max="35" width="3.42578125" style="262" bestFit="1" customWidth="1"/>
    <col min="36" max="36" width="3.85546875" style="262" customWidth="1"/>
    <col min="37" max="39" width="2.42578125" style="262" bestFit="1" customWidth="1"/>
    <col min="40" max="40" width="8.42578125" style="262" bestFit="1" customWidth="1"/>
    <col min="41" max="41" width="3.42578125" style="262" bestFit="1" customWidth="1"/>
    <col min="42" max="42" width="3.5703125" style="262" customWidth="1"/>
    <col min="43" max="45" width="2.42578125" style="262" bestFit="1" customWidth="1"/>
    <col min="46" max="46" width="8.42578125" style="262" bestFit="1" customWidth="1"/>
    <col min="47" max="47" width="4.140625" style="262" bestFit="1" customWidth="1"/>
    <col min="48" max="48" width="3.28515625" style="262" customWidth="1"/>
    <col min="49" max="49" width="4.28515625" style="262" bestFit="1" customWidth="1"/>
    <col min="50" max="50" width="2.42578125" style="262" bestFit="1" customWidth="1"/>
    <col min="51" max="51" width="4.28515625" style="262" bestFit="1" customWidth="1"/>
    <col min="52" max="52" width="8.42578125" style="262" bestFit="1" customWidth="1"/>
    <col min="53" max="53" width="4.28515625" style="262" bestFit="1" customWidth="1"/>
    <col min="54" max="16384" width="11.42578125" style="262"/>
  </cols>
  <sheetData>
    <row r="1" spans="1:53" s="202" customFormat="1" ht="15" customHeight="1" x14ac:dyDescent="0.2">
      <c r="A1" s="714" t="s">
        <v>34</v>
      </c>
      <c r="B1" s="203"/>
      <c r="C1" s="204"/>
      <c r="I1" s="204"/>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6" customFormat="1" ht="52.5" customHeight="1" x14ac:dyDescent="0.2">
      <c r="B2" s="1059"/>
      <c r="C2" s="1059"/>
    </row>
    <row r="3" spans="1:53" s="209" customFormat="1" ht="4.5" customHeight="1" x14ac:dyDescent="0.2">
      <c r="B3" s="1060"/>
      <c r="C3" s="1060"/>
    </row>
    <row r="4" spans="1:53" s="209" customFormat="1" ht="17.25" customHeight="1" x14ac:dyDescent="0.2">
      <c r="A4" s="1060" t="s">
        <v>416</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row>
    <row r="5" spans="1:53" s="209" customFormat="1" ht="17.25" customHeight="1" x14ac:dyDescent="0.2">
      <c r="B5" s="1061" t="str">
        <f>porsaad!B6</f>
        <v>Situación a 28 de febrero de 2023</v>
      </c>
      <c r="C5" s="1061"/>
      <c r="D5" s="1061"/>
      <c r="E5" s="1061"/>
      <c r="F5" s="1061"/>
      <c r="G5" s="1061"/>
      <c r="H5" s="1061"/>
      <c r="I5" s="1061"/>
      <c r="J5" s="1061"/>
      <c r="K5" s="1061"/>
      <c r="L5" s="1061"/>
      <c r="M5" s="1061"/>
      <c r="N5" s="1061"/>
      <c r="O5" s="1061"/>
      <c r="P5" s="1061"/>
      <c r="Q5" s="1061"/>
      <c r="R5" s="1061"/>
      <c r="S5" s="1061"/>
      <c r="T5" s="1061"/>
      <c r="U5" s="1061"/>
      <c r="V5" s="1061"/>
      <c r="W5" s="1061"/>
      <c r="X5" s="1061"/>
      <c r="Y5" s="1061"/>
      <c r="Z5" s="1061"/>
      <c r="AA5" s="1061"/>
      <c r="AB5" s="1061"/>
      <c r="AC5" s="1061"/>
    </row>
    <row r="6" spans="1:53" s="209" customFormat="1" ht="6" customHeight="1" x14ac:dyDescent="0.2"/>
    <row r="7" spans="1:53" s="214" customFormat="1" ht="12.75" customHeight="1" x14ac:dyDescent="0.2">
      <c r="A7" s="210"/>
      <c r="B7" s="1062" t="s">
        <v>15</v>
      </c>
      <c r="C7" s="212"/>
      <c r="D7" s="1065" t="s">
        <v>235</v>
      </c>
      <c r="E7" s="1066"/>
      <c r="F7" s="1066"/>
      <c r="G7" s="1066"/>
      <c r="H7" s="1066"/>
      <c r="I7" s="569"/>
      <c r="J7" s="1069"/>
      <c r="K7" s="1069"/>
      <c r="L7" s="1069"/>
      <c r="M7" s="1069"/>
      <c r="N7" s="1069"/>
      <c r="O7" s="1069"/>
      <c r="P7" s="569"/>
      <c r="Q7" s="1069"/>
      <c r="R7" s="1069"/>
      <c r="S7" s="1069"/>
      <c r="T7" s="1069"/>
      <c r="U7" s="1069"/>
      <c r="V7" s="1069"/>
      <c r="W7" s="569"/>
      <c r="X7" s="1069"/>
      <c r="Y7" s="1069"/>
      <c r="Z7" s="1069"/>
      <c r="AA7" s="1069"/>
      <c r="AB7" s="1069"/>
      <c r="AC7" s="1070"/>
      <c r="AD7" s="431"/>
      <c r="AE7" s="431"/>
      <c r="AF7" s="432"/>
      <c r="AG7" s="432"/>
      <c r="AH7" s="432"/>
      <c r="AI7" s="432"/>
      <c r="AJ7" s="432"/>
      <c r="AK7" s="432"/>
      <c r="AL7" s="433"/>
    </row>
    <row r="8" spans="1:53" s="214" customFormat="1" ht="25.5" customHeight="1" x14ac:dyDescent="0.2">
      <c r="A8" s="210"/>
      <c r="B8" s="1063"/>
      <c r="C8" s="212"/>
      <c r="D8" s="1067"/>
      <c r="E8" s="1068"/>
      <c r="F8" s="1068"/>
      <c r="G8" s="1068"/>
      <c r="H8" s="1068"/>
      <c r="I8" s="502"/>
      <c r="J8" s="1071" t="s">
        <v>236</v>
      </c>
      <c r="K8" s="1069"/>
      <c r="L8" s="1069"/>
      <c r="M8" s="1069"/>
      <c r="N8" s="1069"/>
      <c r="O8" s="1070"/>
      <c r="P8" s="212"/>
      <c r="Q8" s="1071" t="s">
        <v>237</v>
      </c>
      <c r="R8" s="1069"/>
      <c r="S8" s="1069"/>
      <c r="T8" s="1069"/>
      <c r="U8" s="1069"/>
      <c r="V8" s="1070"/>
      <c r="W8" s="212"/>
      <c r="X8" s="1071" t="s">
        <v>238</v>
      </c>
      <c r="Y8" s="1069"/>
      <c r="Z8" s="1069"/>
      <c r="AA8" s="1069"/>
      <c r="AB8" s="1069"/>
      <c r="AC8" s="1070"/>
      <c r="AD8" s="431"/>
      <c r="AE8" s="431"/>
      <c r="AF8" s="432"/>
      <c r="AG8" s="432"/>
      <c r="AH8" s="432"/>
      <c r="AI8" s="432"/>
      <c r="AJ8" s="432"/>
      <c r="AK8" s="432"/>
      <c r="AL8" s="433"/>
    </row>
    <row r="9" spans="1:53" s="214" customFormat="1" ht="21.75" customHeight="1" x14ac:dyDescent="0.2">
      <c r="A9" s="210"/>
      <c r="B9" s="1063"/>
      <c r="C9" s="212"/>
      <c r="D9" s="1072" t="s">
        <v>12</v>
      </c>
      <c r="E9" s="1074" t="s">
        <v>27</v>
      </c>
      <c r="F9" s="1075"/>
      <c r="G9" s="1075" t="s">
        <v>26</v>
      </c>
      <c r="H9" s="1076"/>
      <c r="I9" s="212"/>
      <c r="J9" s="1077" t="s">
        <v>12</v>
      </c>
      <c r="K9" s="1079" t="s">
        <v>230</v>
      </c>
      <c r="L9" s="1074" t="s">
        <v>27</v>
      </c>
      <c r="M9" s="1075"/>
      <c r="N9" s="1075" t="s">
        <v>26</v>
      </c>
      <c r="O9" s="1076"/>
      <c r="P9" s="212"/>
      <c r="Q9" s="1077" t="s">
        <v>12</v>
      </c>
      <c r="R9" s="1079" t="s">
        <v>230</v>
      </c>
      <c r="S9" s="1074" t="s">
        <v>27</v>
      </c>
      <c r="T9" s="1075"/>
      <c r="U9" s="1075" t="s">
        <v>26</v>
      </c>
      <c r="V9" s="1076"/>
      <c r="W9" s="212"/>
      <c r="X9" s="1077" t="s">
        <v>12</v>
      </c>
      <c r="Y9" s="1079" t="s">
        <v>230</v>
      </c>
      <c r="Z9" s="1074" t="s">
        <v>27</v>
      </c>
      <c r="AA9" s="1075"/>
      <c r="AB9" s="1075" t="s">
        <v>26</v>
      </c>
      <c r="AC9" s="1076"/>
      <c r="AD9" s="431"/>
      <c r="AE9" s="431"/>
      <c r="AF9" s="432"/>
      <c r="AG9" s="432"/>
      <c r="AH9" s="432"/>
      <c r="AI9" s="432"/>
      <c r="AJ9" s="432"/>
      <c r="AK9" s="432"/>
      <c r="AL9" s="433"/>
    </row>
    <row r="10" spans="1:53" s="220" customFormat="1" ht="44.25" customHeight="1" x14ac:dyDescent="0.2">
      <c r="A10" s="215"/>
      <c r="B10" s="1064"/>
      <c r="C10" s="217"/>
      <c r="D10" s="1073"/>
      <c r="E10" s="409" t="s">
        <v>12</v>
      </c>
      <c r="F10" s="409" t="s">
        <v>230</v>
      </c>
      <c r="G10" s="409" t="s">
        <v>12</v>
      </c>
      <c r="H10" s="219" t="s">
        <v>230</v>
      </c>
      <c r="I10" s="217"/>
      <c r="J10" s="1078"/>
      <c r="K10" s="1080"/>
      <c r="L10" s="409" t="s">
        <v>12</v>
      </c>
      <c r="M10" s="409" t="s">
        <v>231</v>
      </c>
      <c r="N10" s="409" t="s">
        <v>12</v>
      </c>
      <c r="O10" s="219" t="s">
        <v>231</v>
      </c>
      <c r="P10" s="217"/>
      <c r="Q10" s="1078"/>
      <c r="R10" s="1080"/>
      <c r="S10" s="409" t="s">
        <v>12</v>
      </c>
      <c r="T10" s="409" t="s">
        <v>231</v>
      </c>
      <c r="U10" s="409" t="s">
        <v>12</v>
      </c>
      <c r="V10" s="219" t="s">
        <v>231</v>
      </c>
      <c r="W10" s="217"/>
      <c r="X10" s="1078"/>
      <c r="Y10" s="1080"/>
      <c r="Z10" s="409" t="s">
        <v>12</v>
      </c>
      <c r="AA10" s="409" t="s">
        <v>231</v>
      </c>
      <c r="AB10" s="409" t="s">
        <v>12</v>
      </c>
      <c r="AC10" s="219" t="s">
        <v>231</v>
      </c>
      <c r="AD10" s="434"/>
      <c r="AE10" s="435"/>
      <c r="AF10" s="310"/>
      <c r="AG10" s="310"/>
      <c r="AH10" s="310"/>
      <c r="AI10" s="310"/>
      <c r="AJ10" s="436"/>
      <c r="AK10" s="436"/>
      <c r="AL10" s="436"/>
    </row>
    <row r="11" spans="1:53" s="224" customFormat="1" ht="4.5" customHeight="1" x14ac:dyDescent="0.2">
      <c r="A11" s="221"/>
      <c r="B11" s="222"/>
      <c r="C11" s="223"/>
      <c r="D11" s="222"/>
      <c r="E11" s="222"/>
      <c r="F11" s="222"/>
      <c r="G11" s="222"/>
      <c r="H11" s="222"/>
      <c r="I11" s="223"/>
      <c r="J11" s="222"/>
      <c r="K11" s="222"/>
      <c r="L11" s="222"/>
      <c r="M11" s="222"/>
      <c r="N11" s="222"/>
      <c r="O11" s="222"/>
      <c r="P11" s="223"/>
      <c r="Q11" s="222"/>
      <c r="R11" s="222"/>
      <c r="S11" s="222"/>
      <c r="T11" s="222"/>
      <c r="U11" s="222"/>
      <c r="V11" s="222"/>
      <c r="W11" s="223"/>
      <c r="X11" s="222"/>
      <c r="Y11" s="222"/>
      <c r="Z11" s="222"/>
      <c r="AA11" s="222"/>
      <c r="AB11" s="222"/>
      <c r="AC11" s="222"/>
      <c r="AD11" s="431"/>
      <c r="AE11" s="435"/>
      <c r="AF11" s="310"/>
      <c r="AG11" s="310"/>
      <c r="AH11" s="310"/>
      <c r="AI11" s="310"/>
      <c r="AJ11" s="232"/>
      <c r="AK11" s="232"/>
      <c r="AL11" s="232"/>
    </row>
    <row r="12" spans="1:53" s="233" customFormat="1" ht="18" customHeight="1" x14ac:dyDescent="0.15">
      <c r="A12" s="225"/>
      <c r="B12" s="226" t="s">
        <v>11</v>
      </c>
      <c r="C12" s="227"/>
      <c r="D12" s="756">
        <f>J12+Q12+X12</f>
        <v>83320</v>
      </c>
      <c r="E12" s="739">
        <f>L12+S12+Z12</f>
        <v>50010</v>
      </c>
      <c r="F12" s="748">
        <f>E12/$D12*100</f>
        <v>60.021603456553052</v>
      </c>
      <c r="G12" s="739">
        <f>N12+U12+AB12</f>
        <v>33310</v>
      </c>
      <c r="H12" s="231">
        <f>G12/$D12*100</f>
        <v>39.978396543446955</v>
      </c>
      <c r="I12" s="227"/>
      <c r="J12" s="228">
        <f>L12+N12</f>
        <v>28708</v>
      </c>
      <c r="K12" s="751">
        <f>J12/$D12*100</f>
        <v>34.455112818050885</v>
      </c>
      <c r="L12" s="745">
        <v>11365</v>
      </c>
      <c r="M12" s="748">
        <v>39.588268078584363</v>
      </c>
      <c r="N12" s="745">
        <v>17343</v>
      </c>
      <c r="O12" s="229">
        <v>60.411731921415637</v>
      </c>
      <c r="P12" s="227"/>
      <c r="Q12" s="228">
        <v>14963</v>
      </c>
      <c r="R12" s="751">
        <v>17.958473355736917</v>
      </c>
      <c r="S12" s="745">
        <v>8694</v>
      </c>
      <c r="T12" s="748">
        <v>58.103321526431863</v>
      </c>
      <c r="U12" s="745">
        <v>6269</v>
      </c>
      <c r="V12" s="229">
        <v>41.89667847356813</v>
      </c>
      <c r="W12" s="227"/>
      <c r="X12" s="228">
        <v>39649</v>
      </c>
      <c r="Y12" s="751">
        <v>47.586413826212194</v>
      </c>
      <c r="Z12" s="745">
        <v>29951</v>
      </c>
      <c r="AA12" s="748">
        <v>75.540366717950008</v>
      </c>
      <c r="AB12" s="745">
        <v>9698</v>
      </c>
      <c r="AC12" s="229">
        <f t="shared" ref="AC12:AC29" si="0">AB12/$X12*100</f>
        <v>24.459633282049989</v>
      </c>
      <c r="AD12" s="576"/>
      <c r="AE12" s="306"/>
      <c r="AF12" s="306"/>
      <c r="AG12" s="306"/>
      <c r="AH12" s="307"/>
      <c r="AI12" s="437"/>
      <c r="AJ12" s="232"/>
      <c r="AK12" s="306"/>
      <c r="AL12" s="306"/>
      <c r="AM12" s="306"/>
      <c r="AN12" s="307"/>
      <c r="AO12" s="437"/>
      <c r="AQ12" s="306"/>
      <c r="AR12" s="306"/>
      <c r="AS12" s="306"/>
      <c r="AT12" s="307"/>
      <c r="AU12" s="437"/>
      <c r="AW12" s="306"/>
      <c r="AX12" s="306"/>
      <c r="AY12" s="306"/>
      <c r="AZ12" s="307"/>
      <c r="BA12" s="437"/>
    </row>
    <row r="13" spans="1:53" s="233" customFormat="1" ht="18" customHeight="1" x14ac:dyDescent="0.15">
      <c r="A13" s="225"/>
      <c r="B13" s="234" t="s">
        <v>10</v>
      </c>
      <c r="C13" s="227"/>
      <c r="D13" s="757">
        <f t="shared" ref="D13:D29" si="1">J13+Q13+X13</f>
        <v>12150</v>
      </c>
      <c r="E13" s="740">
        <f t="shared" ref="E13:E29" si="2">L13+S13+Z13</f>
        <v>8090</v>
      </c>
      <c r="F13" s="578">
        <f t="shared" ref="F13:H29" si="3">E13/$D13*100</f>
        <v>66.584362139917701</v>
      </c>
      <c r="G13" s="740">
        <f t="shared" ref="G13:G29" si="4">N13+U13+AB13</f>
        <v>4060</v>
      </c>
      <c r="H13" s="238">
        <f t="shared" si="3"/>
        <v>33.415637860082306</v>
      </c>
      <c r="I13" s="227"/>
      <c r="J13" s="235">
        <f t="shared" ref="J13:J29" si="5">L13+N13</f>
        <v>2279</v>
      </c>
      <c r="K13" s="752">
        <f t="shared" ref="K13:K29" si="6">J13/$D13*100</f>
        <v>18.757201646090536</v>
      </c>
      <c r="L13" s="746">
        <v>943</v>
      </c>
      <c r="M13" s="749">
        <v>41.377797279508556</v>
      </c>
      <c r="N13" s="746">
        <v>1336</v>
      </c>
      <c r="O13" s="236">
        <v>58.622202720491444</v>
      </c>
      <c r="P13" s="227"/>
      <c r="Q13" s="235">
        <v>1883</v>
      </c>
      <c r="R13" s="752">
        <v>15.497942386831276</v>
      </c>
      <c r="S13" s="746">
        <v>1108</v>
      </c>
      <c r="T13" s="749">
        <v>58.842272968667018</v>
      </c>
      <c r="U13" s="746">
        <v>775</v>
      </c>
      <c r="V13" s="236">
        <v>41.157727031332982</v>
      </c>
      <c r="W13" s="227"/>
      <c r="X13" s="235">
        <v>7988</v>
      </c>
      <c r="Y13" s="752">
        <v>65.74485596707818</v>
      </c>
      <c r="Z13" s="746">
        <v>6039</v>
      </c>
      <c r="AA13" s="749">
        <v>75.600901352028032</v>
      </c>
      <c r="AB13" s="746">
        <v>1949</v>
      </c>
      <c r="AC13" s="236">
        <f t="shared" si="0"/>
        <v>24.399098647971957</v>
      </c>
      <c r="AD13" s="576"/>
      <c r="AE13" s="306"/>
      <c r="AF13" s="306"/>
      <c r="AG13" s="306"/>
      <c r="AH13" s="307"/>
      <c r="AI13" s="437"/>
      <c r="AJ13" s="232"/>
      <c r="AK13" s="306"/>
      <c r="AL13" s="306"/>
      <c r="AM13" s="306"/>
      <c r="AN13" s="307"/>
      <c r="AO13" s="437"/>
      <c r="AQ13" s="306"/>
      <c r="AR13" s="306"/>
      <c r="AS13" s="306"/>
      <c r="AT13" s="307"/>
      <c r="AU13" s="437"/>
      <c r="AW13" s="306"/>
      <c r="AX13" s="306"/>
      <c r="AY13" s="306"/>
      <c r="AZ13" s="307"/>
      <c r="BA13" s="437"/>
    </row>
    <row r="14" spans="1:53" s="233" customFormat="1" ht="18" customHeight="1" x14ac:dyDescent="0.15">
      <c r="A14" s="225"/>
      <c r="B14" s="234" t="s">
        <v>40</v>
      </c>
      <c r="C14" s="227"/>
      <c r="D14" s="757">
        <f t="shared" si="1"/>
        <v>7704</v>
      </c>
      <c r="E14" s="740">
        <f t="shared" si="2"/>
        <v>5104</v>
      </c>
      <c r="F14" s="578">
        <f t="shared" si="3"/>
        <v>66.251298026998967</v>
      </c>
      <c r="G14" s="740">
        <f t="shared" si="4"/>
        <v>2600</v>
      </c>
      <c r="H14" s="238">
        <f t="shared" si="3"/>
        <v>33.74870197300104</v>
      </c>
      <c r="I14" s="227"/>
      <c r="J14" s="235">
        <f t="shared" si="5"/>
        <v>1834</v>
      </c>
      <c r="K14" s="752">
        <f t="shared" si="6"/>
        <v>23.805815160955348</v>
      </c>
      <c r="L14" s="746">
        <v>753</v>
      </c>
      <c r="M14" s="749">
        <v>41.057797164667392</v>
      </c>
      <c r="N14" s="746">
        <v>1081</v>
      </c>
      <c r="O14" s="236">
        <v>58.942202835332601</v>
      </c>
      <c r="P14" s="227"/>
      <c r="Q14" s="235">
        <v>1365</v>
      </c>
      <c r="R14" s="752">
        <v>17.718068535825545</v>
      </c>
      <c r="S14" s="746">
        <v>782</v>
      </c>
      <c r="T14" s="749">
        <v>57.289377289377285</v>
      </c>
      <c r="U14" s="746">
        <v>583</v>
      </c>
      <c r="V14" s="236">
        <v>42.710622710622708</v>
      </c>
      <c r="W14" s="227"/>
      <c r="X14" s="235">
        <v>4505</v>
      </c>
      <c r="Y14" s="752">
        <v>58.476116303219108</v>
      </c>
      <c r="Z14" s="746">
        <v>3569</v>
      </c>
      <c r="AA14" s="749">
        <v>79.223085460599336</v>
      </c>
      <c r="AB14" s="746">
        <v>936</v>
      </c>
      <c r="AC14" s="236">
        <f t="shared" si="0"/>
        <v>20.776914539400664</v>
      </c>
      <c r="AD14" s="576"/>
      <c r="AE14" s="306"/>
      <c r="AF14" s="306"/>
      <c r="AG14" s="306"/>
      <c r="AH14" s="307"/>
      <c r="AI14" s="438"/>
      <c r="AJ14" s="232"/>
      <c r="AK14" s="306"/>
      <c r="AL14" s="306"/>
      <c r="AM14" s="306"/>
      <c r="AN14" s="307"/>
      <c r="AO14" s="437"/>
      <c r="AQ14" s="306"/>
      <c r="AR14" s="306"/>
      <c r="AS14" s="306"/>
      <c r="AT14" s="307"/>
      <c r="AU14" s="437"/>
      <c r="AW14" s="306"/>
      <c r="AX14" s="306"/>
      <c r="AY14" s="306"/>
      <c r="AZ14" s="307"/>
      <c r="BA14" s="437"/>
    </row>
    <row r="15" spans="1:53" s="233" customFormat="1" ht="18" customHeight="1" x14ac:dyDescent="0.15">
      <c r="A15" s="225"/>
      <c r="B15" s="234" t="s">
        <v>41</v>
      </c>
      <c r="C15" s="227"/>
      <c r="D15" s="757">
        <f t="shared" si="1"/>
        <v>7765</v>
      </c>
      <c r="E15" s="740">
        <f t="shared" si="2"/>
        <v>4913</v>
      </c>
      <c r="F15" s="578">
        <f t="shared" si="3"/>
        <v>63.271088216355444</v>
      </c>
      <c r="G15" s="740">
        <f t="shared" si="4"/>
        <v>2852</v>
      </c>
      <c r="H15" s="238">
        <f t="shared" si="3"/>
        <v>36.728911783644556</v>
      </c>
      <c r="I15" s="227"/>
      <c r="J15" s="235">
        <f t="shared" si="5"/>
        <v>1888</v>
      </c>
      <c r="K15" s="752">
        <f t="shared" si="6"/>
        <v>24.314230521571154</v>
      </c>
      <c r="L15" s="746">
        <v>755</v>
      </c>
      <c r="M15" s="749">
        <v>39.989406779661017</v>
      </c>
      <c r="N15" s="746">
        <v>1133</v>
      </c>
      <c r="O15" s="236">
        <v>60.010593220338983</v>
      </c>
      <c r="P15" s="227"/>
      <c r="Q15" s="235">
        <v>1403</v>
      </c>
      <c r="R15" s="752">
        <v>18.068254990341277</v>
      </c>
      <c r="S15" s="746">
        <v>788</v>
      </c>
      <c r="T15" s="749">
        <v>56.165359942979329</v>
      </c>
      <c r="U15" s="746">
        <v>615</v>
      </c>
      <c r="V15" s="236">
        <v>43.834640057020671</v>
      </c>
      <c r="W15" s="227"/>
      <c r="X15" s="235">
        <v>4474</v>
      </c>
      <c r="Y15" s="752">
        <v>57.617514488087572</v>
      </c>
      <c r="Z15" s="746">
        <v>3370</v>
      </c>
      <c r="AA15" s="749">
        <v>75.324094769780956</v>
      </c>
      <c r="AB15" s="746">
        <v>1104</v>
      </c>
      <c r="AC15" s="236">
        <f t="shared" si="0"/>
        <v>24.675905230219044</v>
      </c>
      <c r="AD15" s="576"/>
      <c r="AE15" s="306"/>
      <c r="AF15" s="306"/>
      <c r="AG15" s="306"/>
      <c r="AH15" s="307"/>
      <c r="AI15" s="437"/>
      <c r="AJ15" s="232"/>
      <c r="AK15" s="306"/>
      <c r="AL15" s="306"/>
      <c r="AM15" s="306"/>
      <c r="AN15" s="307"/>
      <c r="AO15" s="437"/>
      <c r="AQ15" s="306"/>
      <c r="AR15" s="306"/>
      <c r="AS15" s="306"/>
      <c r="AT15" s="307"/>
      <c r="AU15" s="437"/>
      <c r="AW15" s="306"/>
      <c r="AX15" s="306"/>
      <c r="AY15" s="306"/>
      <c r="AZ15" s="307"/>
      <c r="BA15" s="437"/>
    </row>
    <row r="16" spans="1:53" s="233" customFormat="1" ht="18" customHeight="1" x14ac:dyDescent="0.15">
      <c r="A16" s="225"/>
      <c r="B16" s="234" t="s">
        <v>9</v>
      </c>
      <c r="C16" s="227"/>
      <c r="D16" s="757">
        <f t="shared" si="1"/>
        <v>14203</v>
      </c>
      <c r="E16" s="740">
        <f t="shared" si="2"/>
        <v>8638</v>
      </c>
      <c r="F16" s="578">
        <f t="shared" si="3"/>
        <v>60.818137013307052</v>
      </c>
      <c r="G16" s="740">
        <f t="shared" si="4"/>
        <v>5565</v>
      </c>
      <c r="H16" s="238">
        <f t="shared" si="3"/>
        <v>39.181862986692948</v>
      </c>
      <c r="I16" s="227"/>
      <c r="J16" s="235">
        <f t="shared" si="5"/>
        <v>5009</v>
      </c>
      <c r="K16" s="752">
        <f t="shared" si="6"/>
        <v>35.267197071041331</v>
      </c>
      <c r="L16" s="746">
        <v>2069</v>
      </c>
      <c r="M16" s="749">
        <v>41.305649830305455</v>
      </c>
      <c r="N16" s="746">
        <v>2940</v>
      </c>
      <c r="O16" s="236">
        <v>58.694350169694552</v>
      </c>
      <c r="P16" s="227"/>
      <c r="Q16" s="235">
        <v>2584</v>
      </c>
      <c r="R16" s="752">
        <v>18.193339435330564</v>
      </c>
      <c r="S16" s="746">
        <v>1485</v>
      </c>
      <c r="T16" s="749">
        <v>57.469040247678016</v>
      </c>
      <c r="U16" s="746">
        <v>1099</v>
      </c>
      <c r="V16" s="236">
        <v>42.530959752321984</v>
      </c>
      <c r="W16" s="227"/>
      <c r="X16" s="235">
        <v>6610</v>
      </c>
      <c r="Y16" s="752">
        <v>46.539463493628105</v>
      </c>
      <c r="Z16" s="746">
        <v>5084</v>
      </c>
      <c r="AA16" s="749">
        <v>76.913767019667162</v>
      </c>
      <c r="AB16" s="746">
        <v>1526</v>
      </c>
      <c r="AC16" s="236">
        <f t="shared" si="0"/>
        <v>23.086232980332831</v>
      </c>
      <c r="AD16" s="576"/>
      <c r="AE16" s="306"/>
      <c r="AF16" s="306"/>
      <c r="AG16" s="306"/>
      <c r="AH16" s="307"/>
      <c r="AI16" s="437"/>
      <c r="AJ16" s="232"/>
      <c r="AK16" s="306"/>
      <c r="AL16" s="306"/>
      <c r="AM16" s="306"/>
      <c r="AN16" s="307"/>
      <c r="AO16" s="437"/>
      <c r="AQ16" s="306"/>
      <c r="AR16" s="306"/>
      <c r="AS16" s="306"/>
      <c r="AT16" s="307"/>
      <c r="AU16" s="437"/>
      <c r="AW16" s="306"/>
      <c r="AX16" s="306"/>
      <c r="AY16" s="306"/>
      <c r="AZ16" s="307"/>
      <c r="BA16" s="437"/>
    </row>
    <row r="17" spans="1:53" s="233" customFormat="1" ht="18" customHeight="1" x14ac:dyDescent="0.15">
      <c r="A17" s="225"/>
      <c r="B17" s="234" t="s">
        <v>8</v>
      </c>
      <c r="C17" s="227"/>
      <c r="D17" s="758">
        <f t="shared" si="1"/>
        <v>6094</v>
      </c>
      <c r="E17" s="741">
        <f t="shared" si="2"/>
        <v>3917</v>
      </c>
      <c r="F17" s="579">
        <f t="shared" si="3"/>
        <v>64.27633738103053</v>
      </c>
      <c r="G17" s="741">
        <f t="shared" si="4"/>
        <v>2177</v>
      </c>
      <c r="H17" s="238">
        <f t="shared" si="3"/>
        <v>35.723662618969477</v>
      </c>
      <c r="I17" s="227"/>
      <c r="J17" s="239">
        <f t="shared" si="5"/>
        <v>1345</v>
      </c>
      <c r="K17" s="753">
        <f t="shared" si="6"/>
        <v>22.070889399409253</v>
      </c>
      <c r="L17" s="741">
        <v>554</v>
      </c>
      <c r="M17" s="579">
        <v>41.189591078066918</v>
      </c>
      <c r="N17" s="741">
        <v>791</v>
      </c>
      <c r="O17" s="236">
        <v>58.810408921933089</v>
      </c>
      <c r="P17" s="227"/>
      <c r="Q17" s="239">
        <v>1105</v>
      </c>
      <c r="R17" s="753">
        <v>18.132589432228421</v>
      </c>
      <c r="S17" s="741">
        <v>594</v>
      </c>
      <c r="T17" s="579">
        <v>53.755656108597286</v>
      </c>
      <c r="U17" s="741">
        <v>511</v>
      </c>
      <c r="V17" s="236">
        <v>46.244343891402714</v>
      </c>
      <c r="W17" s="227"/>
      <c r="X17" s="239">
        <v>3644</v>
      </c>
      <c r="Y17" s="753">
        <v>59.796521168362325</v>
      </c>
      <c r="Z17" s="741">
        <v>2769</v>
      </c>
      <c r="AA17" s="579">
        <v>75.987925356750821</v>
      </c>
      <c r="AB17" s="741">
        <v>875</v>
      </c>
      <c r="AC17" s="236">
        <f t="shared" si="0"/>
        <v>24.012074643249175</v>
      </c>
      <c r="AD17" s="576"/>
      <c r="AE17" s="306"/>
      <c r="AF17" s="306"/>
      <c r="AG17" s="306"/>
      <c r="AH17" s="307"/>
      <c r="AI17" s="437"/>
      <c r="AJ17" s="232"/>
      <c r="AK17" s="306"/>
      <c r="AL17" s="306"/>
      <c r="AM17" s="306"/>
      <c r="AN17" s="307"/>
      <c r="AO17" s="437"/>
      <c r="AQ17" s="306"/>
      <c r="AR17" s="306"/>
      <c r="AS17" s="306"/>
      <c r="AT17" s="307"/>
      <c r="AU17" s="437"/>
      <c r="AW17" s="306"/>
      <c r="AX17" s="306"/>
      <c r="AY17" s="306"/>
      <c r="AZ17" s="307"/>
      <c r="BA17" s="437"/>
    </row>
    <row r="18" spans="1:53" s="233" customFormat="1" ht="18" customHeight="1" x14ac:dyDescent="0.15">
      <c r="A18" s="225"/>
      <c r="B18" s="234" t="s">
        <v>7</v>
      </c>
      <c r="C18" s="227"/>
      <c r="D18" s="757">
        <f t="shared" si="1"/>
        <v>33416</v>
      </c>
      <c r="E18" s="740">
        <f t="shared" si="2"/>
        <v>21938</v>
      </c>
      <c r="F18" s="578">
        <f t="shared" si="3"/>
        <v>65.651185061048594</v>
      </c>
      <c r="G18" s="740">
        <f t="shared" si="4"/>
        <v>11478</v>
      </c>
      <c r="H18" s="238">
        <f t="shared" si="3"/>
        <v>34.348814938951399</v>
      </c>
      <c r="I18" s="227"/>
      <c r="J18" s="235">
        <f t="shared" si="5"/>
        <v>6730</v>
      </c>
      <c r="K18" s="752">
        <f t="shared" si="6"/>
        <v>20.140052669379937</v>
      </c>
      <c r="L18" s="746">
        <v>2772</v>
      </c>
      <c r="M18" s="749">
        <v>41.188707280832091</v>
      </c>
      <c r="N18" s="746">
        <v>3958</v>
      </c>
      <c r="O18" s="236">
        <v>58.811292719167909</v>
      </c>
      <c r="P18" s="227"/>
      <c r="Q18" s="235">
        <v>4935</v>
      </c>
      <c r="R18" s="752">
        <v>14.768374431410102</v>
      </c>
      <c r="S18" s="746">
        <v>2816</v>
      </c>
      <c r="T18" s="749">
        <v>57.061803444782164</v>
      </c>
      <c r="U18" s="746">
        <v>2119</v>
      </c>
      <c r="V18" s="236">
        <v>42.938196555217836</v>
      </c>
      <c r="W18" s="227"/>
      <c r="X18" s="235">
        <v>21751</v>
      </c>
      <c r="Y18" s="752">
        <v>65.091572899209964</v>
      </c>
      <c r="Z18" s="746">
        <v>16350</v>
      </c>
      <c r="AA18" s="749">
        <v>75.168957749069008</v>
      </c>
      <c r="AB18" s="746">
        <v>5401</v>
      </c>
      <c r="AC18" s="236">
        <f t="shared" si="0"/>
        <v>24.831042250930992</v>
      </c>
      <c r="AD18" s="576"/>
      <c r="AE18" s="306"/>
      <c r="AF18" s="306"/>
      <c r="AG18" s="306"/>
      <c r="AH18" s="307"/>
      <c r="AI18" s="437"/>
      <c r="AJ18" s="232"/>
      <c r="AK18" s="306"/>
      <c r="AL18" s="306"/>
      <c r="AM18" s="306"/>
      <c r="AN18" s="307"/>
      <c r="AO18" s="437"/>
      <c r="AQ18" s="306"/>
      <c r="AR18" s="306"/>
      <c r="AS18" s="306"/>
      <c r="AT18" s="307"/>
      <c r="AU18" s="437"/>
      <c r="AW18" s="306"/>
      <c r="AX18" s="306"/>
      <c r="AY18" s="306"/>
      <c r="AZ18" s="307"/>
      <c r="BA18" s="437"/>
    </row>
    <row r="19" spans="1:53" s="233" customFormat="1" ht="18" customHeight="1" x14ac:dyDescent="0.15">
      <c r="A19" s="225"/>
      <c r="B19" s="234" t="s">
        <v>43</v>
      </c>
      <c r="C19" s="227"/>
      <c r="D19" s="757">
        <f t="shared" si="1"/>
        <v>21778</v>
      </c>
      <c r="E19" s="740">
        <f t="shared" si="2"/>
        <v>13900</v>
      </c>
      <c r="F19" s="578">
        <f t="shared" si="3"/>
        <v>63.82587932776196</v>
      </c>
      <c r="G19" s="740">
        <f t="shared" si="4"/>
        <v>7878</v>
      </c>
      <c r="H19" s="238">
        <f t="shared" si="3"/>
        <v>36.174120672238033</v>
      </c>
      <c r="I19" s="227"/>
      <c r="J19" s="235">
        <f t="shared" si="5"/>
        <v>5240</v>
      </c>
      <c r="K19" s="752">
        <f t="shared" si="6"/>
        <v>24.060978969602349</v>
      </c>
      <c r="L19" s="746">
        <v>2089</v>
      </c>
      <c r="M19" s="749">
        <v>39.86641221374046</v>
      </c>
      <c r="N19" s="746">
        <v>3151</v>
      </c>
      <c r="O19" s="236">
        <v>60.133587786259547</v>
      </c>
      <c r="P19" s="227"/>
      <c r="Q19" s="235">
        <v>3193</v>
      </c>
      <c r="R19" s="752">
        <v>14.661585085866472</v>
      </c>
      <c r="S19" s="746">
        <v>1865</v>
      </c>
      <c r="T19" s="749">
        <v>58.409019730660816</v>
      </c>
      <c r="U19" s="746">
        <v>1328</v>
      </c>
      <c r="V19" s="236">
        <v>41.590980269339177</v>
      </c>
      <c r="W19" s="227"/>
      <c r="X19" s="235">
        <v>13345</v>
      </c>
      <c r="Y19" s="752">
        <v>61.277435944531177</v>
      </c>
      <c r="Z19" s="746">
        <v>9946</v>
      </c>
      <c r="AA19" s="749">
        <v>74.529786436867738</v>
      </c>
      <c r="AB19" s="746">
        <v>3399</v>
      </c>
      <c r="AC19" s="236">
        <f t="shared" si="0"/>
        <v>25.470213563132262</v>
      </c>
      <c r="AD19" s="576"/>
      <c r="AE19" s="306"/>
      <c r="AF19" s="306"/>
      <c r="AG19" s="306"/>
      <c r="AH19" s="307"/>
      <c r="AI19" s="437"/>
      <c r="AJ19" s="232"/>
      <c r="AK19" s="306"/>
      <c r="AL19" s="306"/>
      <c r="AM19" s="306"/>
      <c r="AN19" s="307"/>
      <c r="AO19" s="437"/>
      <c r="AQ19" s="306"/>
      <c r="AR19" s="306"/>
      <c r="AS19" s="306"/>
      <c r="AT19" s="307"/>
      <c r="AU19" s="437"/>
      <c r="AW19" s="306"/>
      <c r="AX19" s="306"/>
      <c r="AY19" s="306"/>
      <c r="AZ19" s="307"/>
      <c r="BA19" s="437"/>
    </row>
    <row r="20" spans="1:53" s="233" customFormat="1" ht="18" customHeight="1" x14ac:dyDescent="0.15">
      <c r="A20" s="225"/>
      <c r="B20" s="234" t="s">
        <v>44</v>
      </c>
      <c r="C20" s="227"/>
      <c r="D20" s="757">
        <f t="shared" si="1"/>
        <v>50019</v>
      </c>
      <c r="E20" s="740">
        <f t="shared" si="2"/>
        <v>31894</v>
      </c>
      <c r="F20" s="578">
        <f t="shared" si="3"/>
        <v>63.763769767488355</v>
      </c>
      <c r="G20" s="740">
        <f t="shared" si="4"/>
        <v>18125</v>
      </c>
      <c r="H20" s="238">
        <f t="shared" si="3"/>
        <v>36.236230232511645</v>
      </c>
      <c r="I20" s="227"/>
      <c r="J20" s="235">
        <f t="shared" si="5"/>
        <v>13654</v>
      </c>
      <c r="K20" s="752">
        <f t="shared" si="6"/>
        <v>27.297626901777321</v>
      </c>
      <c r="L20" s="746">
        <v>5681</v>
      </c>
      <c r="M20" s="749">
        <v>41.606855134026659</v>
      </c>
      <c r="N20" s="746">
        <v>7973</v>
      </c>
      <c r="O20" s="236">
        <v>58.393144865973348</v>
      </c>
      <c r="P20" s="227"/>
      <c r="Q20" s="235">
        <v>8188</v>
      </c>
      <c r="R20" s="752">
        <v>16.369779483796158</v>
      </c>
      <c r="S20" s="746">
        <v>4634</v>
      </c>
      <c r="T20" s="749">
        <v>56.595017098192478</v>
      </c>
      <c r="U20" s="746">
        <v>3554</v>
      </c>
      <c r="V20" s="236">
        <v>43.404982901807522</v>
      </c>
      <c r="W20" s="227"/>
      <c r="X20" s="235">
        <v>28177</v>
      </c>
      <c r="Y20" s="752">
        <v>56.332593614426521</v>
      </c>
      <c r="Z20" s="746">
        <v>21579</v>
      </c>
      <c r="AA20" s="749">
        <v>76.583738510132378</v>
      </c>
      <c r="AB20" s="746">
        <v>6598</v>
      </c>
      <c r="AC20" s="236">
        <f t="shared" si="0"/>
        <v>23.416261489867622</v>
      </c>
      <c r="AD20" s="576"/>
      <c r="AE20" s="306"/>
      <c r="AF20" s="306"/>
      <c r="AG20" s="306"/>
      <c r="AH20" s="307"/>
      <c r="AI20" s="437"/>
      <c r="AJ20" s="232"/>
      <c r="AK20" s="306"/>
      <c r="AL20" s="306"/>
      <c r="AM20" s="306"/>
      <c r="AN20" s="307"/>
      <c r="AO20" s="437"/>
      <c r="AQ20" s="306"/>
      <c r="AR20" s="306"/>
      <c r="AS20" s="306"/>
      <c r="AT20" s="307"/>
      <c r="AU20" s="437"/>
      <c r="AW20" s="306"/>
      <c r="AX20" s="306"/>
      <c r="AY20" s="306"/>
      <c r="AZ20" s="307"/>
      <c r="BA20" s="437"/>
    </row>
    <row r="21" spans="1:53" s="233" customFormat="1" ht="18" customHeight="1" x14ac:dyDescent="0.15">
      <c r="A21" s="225"/>
      <c r="B21" s="234" t="s">
        <v>6</v>
      </c>
      <c r="C21" s="227"/>
      <c r="D21" s="757">
        <f t="shared" si="1"/>
        <v>43158</v>
      </c>
      <c r="E21" s="740">
        <f t="shared" si="2"/>
        <v>27993</v>
      </c>
      <c r="F21" s="578">
        <f t="shared" si="3"/>
        <v>64.861671069094953</v>
      </c>
      <c r="G21" s="740">
        <f t="shared" si="4"/>
        <v>15165</v>
      </c>
      <c r="H21" s="238">
        <f t="shared" si="3"/>
        <v>35.138328930905047</v>
      </c>
      <c r="I21" s="227"/>
      <c r="J21" s="235">
        <f t="shared" si="5"/>
        <v>9687</v>
      </c>
      <c r="K21" s="752">
        <f t="shared" si="6"/>
        <v>22.445433059919367</v>
      </c>
      <c r="L21" s="746">
        <v>3930</v>
      </c>
      <c r="M21" s="749">
        <v>40.569835862496127</v>
      </c>
      <c r="N21" s="746">
        <v>5757</v>
      </c>
      <c r="O21" s="236">
        <v>59.430164137503873</v>
      </c>
      <c r="P21" s="227"/>
      <c r="Q21" s="235">
        <v>7763</v>
      </c>
      <c r="R21" s="752">
        <v>17.987395152694749</v>
      </c>
      <c r="S21" s="746">
        <v>4501</v>
      </c>
      <c r="T21" s="749">
        <v>57.980162308385928</v>
      </c>
      <c r="U21" s="746">
        <v>3262</v>
      </c>
      <c r="V21" s="236">
        <v>42.019837691614065</v>
      </c>
      <c r="W21" s="227"/>
      <c r="X21" s="235">
        <v>25708</v>
      </c>
      <c r="Y21" s="752">
        <v>59.567171787385888</v>
      </c>
      <c r="Z21" s="746">
        <v>19562</v>
      </c>
      <c r="AA21" s="749">
        <v>76.093044966547367</v>
      </c>
      <c r="AB21" s="746">
        <v>6146</v>
      </c>
      <c r="AC21" s="236">
        <f t="shared" si="0"/>
        <v>23.906955033452622</v>
      </c>
      <c r="AD21" s="576"/>
      <c r="AE21" s="306"/>
      <c r="AF21" s="306"/>
      <c r="AG21" s="306"/>
      <c r="AH21" s="307"/>
      <c r="AI21" s="438"/>
      <c r="AJ21" s="232"/>
      <c r="AK21" s="306"/>
      <c r="AL21" s="306"/>
      <c r="AM21" s="306"/>
      <c r="AN21" s="307"/>
      <c r="AO21" s="437"/>
      <c r="AQ21" s="306"/>
      <c r="AR21" s="306"/>
      <c r="AS21" s="306"/>
      <c r="AT21" s="307"/>
      <c r="AU21" s="437"/>
      <c r="AW21" s="306"/>
      <c r="AX21" s="306"/>
      <c r="AY21" s="306"/>
      <c r="AZ21" s="307"/>
      <c r="BA21" s="437"/>
    </row>
    <row r="22" spans="1:53" s="233" customFormat="1" ht="18" customHeight="1" x14ac:dyDescent="0.15">
      <c r="A22" s="225"/>
      <c r="B22" s="234" t="s">
        <v>5</v>
      </c>
      <c r="C22" s="227"/>
      <c r="D22" s="757">
        <f t="shared" si="1"/>
        <v>12517</v>
      </c>
      <c r="E22" s="740">
        <f t="shared" si="2"/>
        <v>8252</v>
      </c>
      <c r="F22" s="578">
        <f t="shared" si="3"/>
        <v>65.926340177358782</v>
      </c>
      <c r="G22" s="740">
        <f t="shared" si="4"/>
        <v>4265</v>
      </c>
      <c r="H22" s="238">
        <f t="shared" si="3"/>
        <v>34.073659822641204</v>
      </c>
      <c r="I22" s="227"/>
      <c r="J22" s="235">
        <f t="shared" si="5"/>
        <v>2739</v>
      </c>
      <c r="K22" s="752">
        <f t="shared" si="6"/>
        <v>21.88224015339139</v>
      </c>
      <c r="L22" s="746">
        <v>1142</v>
      </c>
      <c r="M22" s="749">
        <v>41.694048922964591</v>
      </c>
      <c r="N22" s="746">
        <v>1597</v>
      </c>
      <c r="O22" s="236">
        <v>58.305951077035409</v>
      </c>
      <c r="P22" s="227"/>
      <c r="Q22" s="235">
        <v>2040</v>
      </c>
      <c r="R22" s="752">
        <v>16.297834944475515</v>
      </c>
      <c r="S22" s="746">
        <v>1194</v>
      </c>
      <c r="T22" s="749">
        <v>58.529411764705884</v>
      </c>
      <c r="U22" s="746">
        <v>846</v>
      </c>
      <c r="V22" s="236">
        <v>41.470588235294123</v>
      </c>
      <c r="W22" s="227"/>
      <c r="X22" s="235">
        <v>7738</v>
      </c>
      <c r="Y22" s="752">
        <v>61.819924902133096</v>
      </c>
      <c r="Z22" s="746">
        <v>5916</v>
      </c>
      <c r="AA22" s="749">
        <v>76.453864047557502</v>
      </c>
      <c r="AB22" s="746">
        <v>1822</v>
      </c>
      <c r="AC22" s="236">
        <f t="shared" si="0"/>
        <v>23.546135952442494</v>
      </c>
      <c r="AD22" s="576"/>
      <c r="AE22" s="306"/>
      <c r="AF22" s="306"/>
      <c r="AG22" s="306"/>
      <c r="AH22" s="307"/>
      <c r="AI22" s="437"/>
      <c r="AJ22" s="232"/>
      <c r="AK22" s="306"/>
      <c r="AL22" s="306"/>
      <c r="AM22" s="306"/>
      <c r="AN22" s="307"/>
      <c r="AO22" s="437"/>
      <c r="AQ22" s="306"/>
      <c r="AR22" s="306"/>
      <c r="AS22" s="306"/>
      <c r="AT22" s="307"/>
      <c r="AU22" s="437"/>
      <c r="AW22" s="306"/>
      <c r="AX22" s="306"/>
      <c r="AY22" s="306"/>
      <c r="AZ22" s="307"/>
      <c r="BA22" s="437"/>
    </row>
    <row r="23" spans="1:53" s="233" customFormat="1" ht="18" customHeight="1" x14ac:dyDescent="0.15">
      <c r="A23" s="225"/>
      <c r="B23" s="234" t="s">
        <v>38</v>
      </c>
      <c r="C23" s="227"/>
      <c r="D23" s="757">
        <f t="shared" si="1"/>
        <v>24539</v>
      </c>
      <c r="E23" s="740">
        <f t="shared" si="2"/>
        <v>16351</v>
      </c>
      <c r="F23" s="578">
        <f t="shared" si="3"/>
        <v>66.632707119279516</v>
      </c>
      <c r="G23" s="740">
        <f t="shared" si="4"/>
        <v>8188</v>
      </c>
      <c r="H23" s="238">
        <f t="shared" si="3"/>
        <v>33.367292880720484</v>
      </c>
      <c r="I23" s="227"/>
      <c r="J23" s="235">
        <f t="shared" si="5"/>
        <v>5273</v>
      </c>
      <c r="K23" s="752">
        <f t="shared" si="6"/>
        <v>21.488243204694569</v>
      </c>
      <c r="L23" s="746">
        <v>2239</v>
      </c>
      <c r="M23" s="749">
        <v>42.461596813957897</v>
      </c>
      <c r="N23" s="746">
        <v>3034</v>
      </c>
      <c r="O23" s="236">
        <v>57.538403186042096</v>
      </c>
      <c r="P23" s="227"/>
      <c r="Q23" s="235">
        <v>4108</v>
      </c>
      <c r="R23" s="752">
        <v>16.740698479970657</v>
      </c>
      <c r="S23" s="746">
        <v>2305</v>
      </c>
      <c r="T23" s="749">
        <v>56.110029211295029</v>
      </c>
      <c r="U23" s="746">
        <v>1803</v>
      </c>
      <c r="V23" s="236">
        <v>43.889970788704971</v>
      </c>
      <c r="W23" s="227"/>
      <c r="X23" s="235">
        <v>15158</v>
      </c>
      <c r="Y23" s="752">
        <v>61.77105831533477</v>
      </c>
      <c r="Z23" s="746">
        <v>11807</v>
      </c>
      <c r="AA23" s="749">
        <v>77.892861855126</v>
      </c>
      <c r="AB23" s="746">
        <v>3351</v>
      </c>
      <c r="AC23" s="236">
        <f t="shared" si="0"/>
        <v>22.107138144873993</v>
      </c>
      <c r="AD23" s="576"/>
      <c r="AE23" s="306"/>
      <c r="AF23" s="306"/>
      <c r="AG23" s="306"/>
      <c r="AH23" s="307"/>
      <c r="AI23" s="437"/>
      <c r="AJ23" s="232"/>
      <c r="AK23" s="306"/>
      <c r="AL23" s="306"/>
      <c r="AM23" s="306"/>
      <c r="AN23" s="307"/>
      <c r="AO23" s="437"/>
      <c r="AQ23" s="306"/>
      <c r="AR23" s="306"/>
      <c r="AS23" s="306"/>
      <c r="AT23" s="307"/>
      <c r="AU23" s="437"/>
      <c r="AW23" s="306"/>
      <c r="AX23" s="306"/>
      <c r="AY23" s="306"/>
      <c r="AZ23" s="307"/>
      <c r="BA23" s="437"/>
    </row>
    <row r="24" spans="1:53" s="233" customFormat="1" ht="18" customHeight="1" x14ac:dyDescent="0.15">
      <c r="A24" s="225"/>
      <c r="B24" s="234" t="s">
        <v>45</v>
      </c>
      <c r="C24" s="227"/>
      <c r="D24" s="757">
        <f t="shared" si="1"/>
        <v>57721</v>
      </c>
      <c r="E24" s="740">
        <f t="shared" si="2"/>
        <v>39242</v>
      </c>
      <c r="F24" s="578">
        <f t="shared" si="3"/>
        <v>67.985655134179936</v>
      </c>
      <c r="G24" s="740">
        <f t="shared" si="4"/>
        <v>18479</v>
      </c>
      <c r="H24" s="238">
        <f t="shared" si="3"/>
        <v>32.014344865820064</v>
      </c>
      <c r="I24" s="227"/>
      <c r="J24" s="235">
        <f t="shared" si="5"/>
        <v>14551</v>
      </c>
      <c r="K24" s="752">
        <f t="shared" si="6"/>
        <v>25.209195959875956</v>
      </c>
      <c r="L24" s="746">
        <v>7291</v>
      </c>
      <c r="M24" s="749">
        <v>50.106521888529997</v>
      </c>
      <c r="N24" s="746">
        <v>7260</v>
      </c>
      <c r="O24" s="236">
        <v>49.893478111470003</v>
      </c>
      <c r="P24" s="227"/>
      <c r="Q24" s="235">
        <v>8964</v>
      </c>
      <c r="R24" s="752">
        <v>15.529876474766549</v>
      </c>
      <c r="S24" s="746">
        <v>5427</v>
      </c>
      <c r="T24" s="749">
        <v>60.542168674698793</v>
      </c>
      <c r="U24" s="746">
        <v>3537</v>
      </c>
      <c r="V24" s="236">
        <v>39.457831325301207</v>
      </c>
      <c r="W24" s="227"/>
      <c r="X24" s="235">
        <v>34206</v>
      </c>
      <c r="Y24" s="752">
        <v>59.260927565357491</v>
      </c>
      <c r="Z24" s="746">
        <v>26524</v>
      </c>
      <c r="AA24" s="749">
        <v>77.541951704379358</v>
      </c>
      <c r="AB24" s="746">
        <v>7682</v>
      </c>
      <c r="AC24" s="236">
        <f t="shared" si="0"/>
        <v>22.45804829562065</v>
      </c>
      <c r="AD24" s="576"/>
      <c r="AE24" s="306"/>
      <c r="AF24" s="306"/>
      <c r="AG24" s="306"/>
      <c r="AH24" s="307"/>
      <c r="AI24" s="437"/>
      <c r="AJ24" s="232"/>
      <c r="AK24" s="306"/>
      <c r="AL24" s="306"/>
      <c r="AM24" s="306"/>
      <c r="AN24" s="307"/>
      <c r="AO24" s="437"/>
      <c r="AQ24" s="306"/>
      <c r="AR24" s="306"/>
      <c r="AS24" s="306"/>
      <c r="AT24" s="307"/>
      <c r="AU24" s="437"/>
      <c r="AW24" s="306"/>
      <c r="AX24" s="306"/>
      <c r="AY24" s="306"/>
      <c r="AZ24" s="307"/>
      <c r="BA24" s="437"/>
    </row>
    <row r="25" spans="1:53" s="241" customFormat="1" ht="18" customHeight="1" x14ac:dyDescent="0.15">
      <c r="A25" s="240"/>
      <c r="B25" s="234" t="s">
        <v>46</v>
      </c>
      <c r="C25" s="227"/>
      <c r="D25" s="757">
        <f t="shared" si="1"/>
        <v>14290</v>
      </c>
      <c r="E25" s="740">
        <f t="shared" si="2"/>
        <v>8182</v>
      </c>
      <c r="F25" s="578">
        <f t="shared" si="3"/>
        <v>57.25682295311406</v>
      </c>
      <c r="G25" s="740">
        <f t="shared" si="4"/>
        <v>6108</v>
      </c>
      <c r="H25" s="238">
        <f t="shared" si="3"/>
        <v>42.743177046885933</v>
      </c>
      <c r="I25" s="227"/>
      <c r="J25" s="235">
        <f t="shared" si="5"/>
        <v>5119</v>
      </c>
      <c r="K25" s="752">
        <f t="shared" si="6"/>
        <v>35.822253324002801</v>
      </c>
      <c r="L25" s="746">
        <v>1842</v>
      </c>
      <c r="M25" s="749">
        <v>35.983590545028328</v>
      </c>
      <c r="N25" s="746">
        <v>3277</v>
      </c>
      <c r="O25" s="236">
        <v>64.016409454971679</v>
      </c>
      <c r="P25" s="227"/>
      <c r="Q25" s="235">
        <v>2226</v>
      </c>
      <c r="R25" s="752">
        <v>15.577326801959412</v>
      </c>
      <c r="S25" s="746">
        <v>1216</v>
      </c>
      <c r="T25" s="749">
        <v>54.627133872416891</v>
      </c>
      <c r="U25" s="746">
        <v>1010</v>
      </c>
      <c r="V25" s="236">
        <v>45.372866127583109</v>
      </c>
      <c r="W25" s="227"/>
      <c r="X25" s="235">
        <v>6945</v>
      </c>
      <c r="Y25" s="752">
        <v>48.60041987403779</v>
      </c>
      <c r="Z25" s="746">
        <v>5124</v>
      </c>
      <c r="AA25" s="749">
        <v>73.779697624190064</v>
      </c>
      <c r="AB25" s="746">
        <v>1821</v>
      </c>
      <c r="AC25" s="236">
        <f t="shared" si="0"/>
        <v>26.220302375809933</v>
      </c>
      <c r="AD25" s="576"/>
      <c r="AE25" s="306"/>
      <c r="AF25" s="306"/>
      <c r="AG25" s="306"/>
      <c r="AH25" s="307"/>
      <c r="AI25" s="437"/>
      <c r="AJ25" s="232"/>
      <c r="AK25" s="306"/>
      <c r="AL25" s="306"/>
      <c r="AM25" s="306"/>
      <c r="AN25" s="307"/>
      <c r="AO25" s="437"/>
      <c r="AQ25" s="306"/>
      <c r="AR25" s="306"/>
      <c r="AS25" s="306"/>
      <c r="AT25" s="307"/>
      <c r="AU25" s="437"/>
      <c r="AW25" s="306"/>
      <c r="AX25" s="306"/>
      <c r="AY25" s="306"/>
      <c r="AZ25" s="307"/>
      <c r="BA25" s="437"/>
    </row>
    <row r="26" spans="1:53" s="233" customFormat="1" ht="18" customHeight="1" x14ac:dyDescent="0.15">
      <c r="B26" s="234" t="s">
        <v>47</v>
      </c>
      <c r="C26" s="227"/>
      <c r="D26" s="759">
        <f t="shared" si="1"/>
        <v>3540</v>
      </c>
      <c r="E26" s="742">
        <f t="shared" si="2"/>
        <v>2435</v>
      </c>
      <c r="F26" s="580">
        <f t="shared" si="3"/>
        <v>68.78531073446328</v>
      </c>
      <c r="G26" s="742">
        <f t="shared" si="4"/>
        <v>1105</v>
      </c>
      <c r="H26" s="238">
        <f t="shared" si="3"/>
        <v>31.21468926553672</v>
      </c>
      <c r="I26" s="227"/>
      <c r="J26" s="239">
        <f t="shared" si="5"/>
        <v>668</v>
      </c>
      <c r="K26" s="753">
        <f t="shared" si="6"/>
        <v>18.870056497175142</v>
      </c>
      <c r="L26" s="741">
        <v>310</v>
      </c>
      <c r="M26" s="579">
        <v>46.407185628742518</v>
      </c>
      <c r="N26" s="741">
        <v>358</v>
      </c>
      <c r="O26" s="236">
        <v>53.592814371257482</v>
      </c>
      <c r="P26" s="227"/>
      <c r="Q26" s="239">
        <v>527</v>
      </c>
      <c r="R26" s="753">
        <v>14.887005649717514</v>
      </c>
      <c r="S26" s="741">
        <v>309</v>
      </c>
      <c r="T26" s="579">
        <v>58.633776091081593</v>
      </c>
      <c r="U26" s="741">
        <v>218</v>
      </c>
      <c r="V26" s="236">
        <v>41.366223908918407</v>
      </c>
      <c r="W26" s="227"/>
      <c r="X26" s="239">
        <v>2345</v>
      </c>
      <c r="Y26" s="753">
        <v>66.242937853107335</v>
      </c>
      <c r="Z26" s="741">
        <v>1816</v>
      </c>
      <c r="AA26" s="579">
        <v>77.441364605543711</v>
      </c>
      <c r="AB26" s="741">
        <v>529</v>
      </c>
      <c r="AC26" s="236">
        <f t="shared" si="0"/>
        <v>22.558635394456289</v>
      </c>
      <c r="AD26" s="576"/>
      <c r="AE26" s="306"/>
      <c r="AF26" s="306"/>
      <c r="AG26" s="306"/>
      <c r="AH26" s="307"/>
      <c r="AI26" s="437"/>
      <c r="AJ26" s="232"/>
      <c r="AK26" s="306"/>
      <c r="AL26" s="306"/>
      <c r="AM26" s="306"/>
      <c r="AN26" s="307"/>
      <c r="AO26" s="437"/>
      <c r="AQ26" s="306"/>
      <c r="AR26" s="306"/>
      <c r="AS26" s="306"/>
      <c r="AT26" s="307"/>
      <c r="AU26" s="437"/>
      <c r="AW26" s="306"/>
      <c r="AX26" s="306"/>
      <c r="AY26" s="306"/>
      <c r="AZ26" s="307"/>
      <c r="BA26" s="437"/>
    </row>
    <row r="27" spans="1:53" s="233" customFormat="1" ht="18" customHeight="1" x14ac:dyDescent="0.15">
      <c r="B27" s="234" t="s">
        <v>48</v>
      </c>
      <c r="C27" s="227"/>
      <c r="D27" s="759">
        <f t="shared" si="1"/>
        <v>19259</v>
      </c>
      <c r="E27" s="742">
        <f t="shared" si="2"/>
        <v>12993</v>
      </c>
      <c r="F27" s="580">
        <f t="shared" si="3"/>
        <v>67.464562022950318</v>
      </c>
      <c r="G27" s="742">
        <f t="shared" si="4"/>
        <v>6266</v>
      </c>
      <c r="H27" s="238">
        <f t="shared" si="3"/>
        <v>32.535437977049689</v>
      </c>
      <c r="I27" s="227"/>
      <c r="J27" s="239">
        <f t="shared" si="5"/>
        <v>3635</v>
      </c>
      <c r="K27" s="753">
        <f t="shared" si="6"/>
        <v>18.874292538553401</v>
      </c>
      <c r="L27" s="741">
        <v>1533</v>
      </c>
      <c r="M27" s="579">
        <v>42.173314993122418</v>
      </c>
      <c r="N27" s="741">
        <v>2102</v>
      </c>
      <c r="O27" s="236">
        <v>57.826685006877575</v>
      </c>
      <c r="P27" s="227"/>
      <c r="Q27" s="239">
        <v>3029</v>
      </c>
      <c r="R27" s="753">
        <v>15.727711719196218</v>
      </c>
      <c r="S27" s="741">
        <v>1703</v>
      </c>
      <c r="T27" s="579">
        <v>56.223175965665241</v>
      </c>
      <c r="U27" s="741">
        <v>1326</v>
      </c>
      <c r="V27" s="236">
        <v>43.776824034334766</v>
      </c>
      <c r="W27" s="227"/>
      <c r="X27" s="239">
        <v>12595</v>
      </c>
      <c r="Y27" s="753">
        <v>65.397995742250387</v>
      </c>
      <c r="Z27" s="741">
        <v>9757</v>
      </c>
      <c r="AA27" s="579">
        <v>77.467248908296952</v>
      </c>
      <c r="AB27" s="741">
        <v>2838</v>
      </c>
      <c r="AC27" s="236">
        <f t="shared" si="0"/>
        <v>22.532751091703059</v>
      </c>
      <c r="AD27" s="576"/>
      <c r="AE27" s="306"/>
      <c r="AF27" s="306"/>
      <c r="AG27" s="306"/>
      <c r="AH27" s="307"/>
      <c r="AI27" s="438"/>
      <c r="AJ27" s="232"/>
      <c r="AK27" s="306"/>
      <c r="AL27" s="306"/>
      <c r="AM27" s="306"/>
      <c r="AN27" s="307"/>
      <c r="AO27" s="437"/>
      <c r="AQ27" s="306"/>
      <c r="AR27" s="306"/>
      <c r="AS27" s="306"/>
      <c r="AT27" s="307"/>
      <c r="AU27" s="437"/>
      <c r="AW27" s="306"/>
      <c r="AX27" s="306"/>
      <c r="AY27" s="306"/>
      <c r="AZ27" s="307"/>
      <c r="BA27" s="437"/>
    </row>
    <row r="28" spans="1:53" s="233" customFormat="1" ht="18" customHeight="1" x14ac:dyDescent="0.15">
      <c r="B28" s="234" t="s">
        <v>49</v>
      </c>
      <c r="C28" s="227"/>
      <c r="D28" s="759">
        <f t="shared" si="1"/>
        <v>2616</v>
      </c>
      <c r="E28" s="742">
        <f t="shared" si="2"/>
        <v>1677</v>
      </c>
      <c r="F28" s="580">
        <f t="shared" si="3"/>
        <v>64.105504587155963</v>
      </c>
      <c r="G28" s="742">
        <f t="shared" si="4"/>
        <v>939</v>
      </c>
      <c r="H28" s="244">
        <f t="shared" si="3"/>
        <v>35.894495412844037</v>
      </c>
      <c r="I28" s="227"/>
      <c r="J28" s="239">
        <f t="shared" si="5"/>
        <v>565</v>
      </c>
      <c r="K28" s="753">
        <f t="shared" si="6"/>
        <v>21.597859327217126</v>
      </c>
      <c r="L28" s="741">
        <v>234</v>
      </c>
      <c r="M28" s="579">
        <v>41.415929203539825</v>
      </c>
      <c r="N28" s="741">
        <v>331</v>
      </c>
      <c r="O28" s="243">
        <v>58.584070796460175</v>
      </c>
      <c r="P28" s="227"/>
      <c r="Q28" s="239">
        <v>407</v>
      </c>
      <c r="R28" s="753">
        <v>15.558103975535168</v>
      </c>
      <c r="S28" s="741">
        <v>237</v>
      </c>
      <c r="T28" s="579">
        <v>58.23095823095823</v>
      </c>
      <c r="U28" s="741">
        <v>170</v>
      </c>
      <c r="V28" s="243">
        <v>41.76904176904177</v>
      </c>
      <c r="W28" s="227"/>
      <c r="X28" s="239">
        <v>1644</v>
      </c>
      <c r="Y28" s="753">
        <v>62.844036697247709</v>
      </c>
      <c r="Z28" s="741">
        <v>1206</v>
      </c>
      <c r="AA28" s="579">
        <v>73.357664233576642</v>
      </c>
      <c r="AB28" s="741">
        <v>438</v>
      </c>
      <c r="AC28" s="243">
        <f t="shared" si="0"/>
        <v>26.642335766423358</v>
      </c>
      <c r="AD28" s="576"/>
      <c r="AE28" s="306"/>
      <c r="AF28" s="306"/>
      <c r="AG28" s="306"/>
      <c r="AH28" s="307"/>
      <c r="AI28" s="437"/>
      <c r="AJ28" s="232"/>
      <c r="AK28" s="306"/>
      <c r="AL28" s="306"/>
      <c r="AM28" s="306"/>
      <c r="AN28" s="307"/>
      <c r="AO28" s="437"/>
      <c r="AQ28" s="306"/>
      <c r="AR28" s="306"/>
      <c r="AS28" s="306"/>
      <c r="AT28" s="307"/>
      <c r="AU28" s="437"/>
      <c r="AW28" s="306"/>
      <c r="AX28" s="306"/>
      <c r="AY28" s="306"/>
      <c r="AZ28" s="307"/>
      <c r="BA28" s="437"/>
    </row>
    <row r="29" spans="1:53" s="233" customFormat="1" ht="18" customHeight="1" x14ac:dyDescent="0.15">
      <c r="B29" s="245" t="s">
        <v>4</v>
      </c>
      <c r="C29" s="227"/>
      <c r="D29" s="760">
        <f t="shared" si="1"/>
        <v>1177</v>
      </c>
      <c r="E29" s="743">
        <f t="shared" si="2"/>
        <v>636</v>
      </c>
      <c r="F29" s="581">
        <f t="shared" si="3"/>
        <v>54.035683942226001</v>
      </c>
      <c r="G29" s="743">
        <f t="shared" si="4"/>
        <v>541</v>
      </c>
      <c r="H29" s="249">
        <f t="shared" si="3"/>
        <v>45.964316057773999</v>
      </c>
      <c r="I29" s="227"/>
      <c r="J29" s="246">
        <f t="shared" si="5"/>
        <v>645</v>
      </c>
      <c r="K29" s="754">
        <f t="shared" si="6"/>
        <v>54.800339847068827</v>
      </c>
      <c r="L29" s="747">
        <v>241</v>
      </c>
      <c r="M29" s="750">
        <v>37.36434108527132</v>
      </c>
      <c r="N29" s="747">
        <v>404</v>
      </c>
      <c r="O29" s="247">
        <v>62.635658914728687</v>
      </c>
      <c r="P29" s="227"/>
      <c r="Q29" s="246">
        <v>172</v>
      </c>
      <c r="R29" s="754">
        <v>14.613423959218352</v>
      </c>
      <c r="S29" s="747">
        <v>114</v>
      </c>
      <c r="T29" s="750">
        <v>66.279069767441854</v>
      </c>
      <c r="U29" s="747">
        <v>58</v>
      </c>
      <c r="V29" s="247">
        <v>33.720930232558139</v>
      </c>
      <c r="W29" s="227"/>
      <c r="X29" s="246">
        <v>360</v>
      </c>
      <c r="Y29" s="754">
        <v>30.586236193712828</v>
      </c>
      <c r="Z29" s="747">
        <v>281</v>
      </c>
      <c r="AA29" s="750">
        <v>78.055555555555557</v>
      </c>
      <c r="AB29" s="747">
        <v>79</v>
      </c>
      <c r="AC29" s="247">
        <f t="shared" si="0"/>
        <v>21.944444444444443</v>
      </c>
      <c r="AD29" s="576"/>
      <c r="AE29" s="306"/>
      <c r="AF29" s="306"/>
      <c r="AG29" s="306"/>
      <c r="AH29" s="307"/>
      <c r="AI29" s="437"/>
      <c r="AJ29" s="232"/>
      <c r="AK29" s="306"/>
      <c r="AL29" s="306"/>
      <c r="AM29" s="306"/>
      <c r="AN29" s="307"/>
      <c r="AO29" s="437"/>
      <c r="AQ29" s="306"/>
      <c r="AR29" s="306"/>
      <c r="AS29" s="306"/>
      <c r="AT29" s="307"/>
      <c r="AU29" s="437"/>
      <c r="AW29" s="306"/>
      <c r="AX29" s="306"/>
      <c r="AY29" s="306"/>
      <c r="AZ29" s="307"/>
      <c r="BA29" s="437"/>
    </row>
    <row r="30" spans="1:53" s="224" customFormat="1" ht="3.75" customHeight="1" x14ac:dyDescent="0.15">
      <c r="A30" s="221"/>
      <c r="B30" s="222"/>
      <c r="C30" s="223"/>
      <c r="D30" s="222"/>
      <c r="E30" s="222"/>
      <c r="F30" s="222"/>
      <c r="G30" s="222"/>
      <c r="H30" s="251"/>
      <c r="I30" s="223"/>
      <c r="J30" s="222"/>
      <c r="K30" s="222"/>
      <c r="L30" s="222"/>
      <c r="M30" s="222"/>
      <c r="N30" s="222"/>
      <c r="O30" s="575"/>
      <c r="P30" s="223"/>
      <c r="Q30" s="222"/>
      <c r="R30" s="222"/>
      <c r="S30" s="222"/>
      <c r="T30" s="222"/>
      <c r="U30" s="222"/>
      <c r="V30" s="575"/>
      <c r="W30" s="223"/>
      <c r="X30" s="222"/>
      <c r="Y30" s="222"/>
      <c r="Z30" s="222"/>
      <c r="AA30" s="222"/>
      <c r="AB30" s="222"/>
      <c r="AC30" s="575"/>
      <c r="AD30" s="576"/>
      <c r="AE30" s="310"/>
      <c r="AF30" s="310"/>
      <c r="AG30" s="306"/>
      <c r="AH30" s="307"/>
      <c r="AI30" s="437"/>
      <c r="AJ30" s="232"/>
      <c r="AK30" s="310"/>
      <c r="AL30" s="310"/>
      <c r="AM30" s="306"/>
      <c r="AN30" s="307"/>
      <c r="AO30" s="437"/>
      <c r="AQ30" s="310"/>
      <c r="AR30" s="310"/>
      <c r="AS30" s="306"/>
      <c r="AT30" s="307"/>
      <c r="AU30" s="437"/>
      <c r="AW30" s="310"/>
      <c r="AX30" s="310"/>
      <c r="AY30" s="306"/>
      <c r="AZ30" s="307"/>
      <c r="BA30" s="437"/>
    </row>
    <row r="31" spans="1:53" s="252" customFormat="1" ht="18" customHeight="1" x14ac:dyDescent="0.15">
      <c r="B31" s="253" t="s">
        <v>3</v>
      </c>
      <c r="C31" s="212"/>
      <c r="D31" s="761">
        <f>J31+Q31+X31</f>
        <v>415266</v>
      </c>
      <c r="E31" s="744">
        <f>L31+S31+Z31</f>
        <v>266165</v>
      </c>
      <c r="F31" s="410">
        <f>E31/$D31*100</f>
        <v>64.09506196028569</v>
      </c>
      <c r="G31" s="744">
        <f>N31+U31+AB31</f>
        <v>149101</v>
      </c>
      <c r="H31" s="256">
        <f>G31/$D31*100</f>
        <v>35.904938039714303</v>
      </c>
      <c r="I31" s="212"/>
      <c r="J31" s="254">
        <f>SUM(J12:J29)</f>
        <v>109569</v>
      </c>
      <c r="K31" s="755">
        <f>J31/$D31*100</f>
        <v>26.385256678851626</v>
      </c>
      <c r="L31" s="744">
        <f>SUM(L12:L29)</f>
        <v>45743</v>
      </c>
      <c r="M31" s="410">
        <f t="shared" ref="M31:O31" si="7">L31/$J31*100</f>
        <v>41.748122187845105</v>
      </c>
      <c r="N31" s="744">
        <f>SUM(N12:N29)</f>
        <v>63826</v>
      </c>
      <c r="O31" s="255">
        <f t="shared" si="7"/>
        <v>58.251877812154895</v>
      </c>
      <c r="P31" s="212"/>
      <c r="Q31" s="254">
        <f>SUM(Q12:Q29)</f>
        <v>68855</v>
      </c>
      <c r="R31" s="755">
        <f>Q31/$D31*100</f>
        <v>16.580938482803791</v>
      </c>
      <c r="S31" s="744">
        <f>SUM(S12:S29)</f>
        <v>39772</v>
      </c>
      <c r="T31" s="410">
        <f>S31/$Q31*100</f>
        <v>57.761963546583395</v>
      </c>
      <c r="U31" s="744">
        <f>SUM(U12:U29)</f>
        <v>29083</v>
      </c>
      <c r="V31" s="255">
        <f>U31/$Q31*100</f>
        <v>42.238036453416598</v>
      </c>
      <c r="W31" s="212"/>
      <c r="X31" s="254">
        <f>SUM(X12:X29)</f>
        <v>236842</v>
      </c>
      <c r="Y31" s="755">
        <f>X31/$D31*100</f>
        <v>57.033804838344579</v>
      </c>
      <c r="Z31" s="744">
        <f>SUM(Z12:Z29)</f>
        <v>180650</v>
      </c>
      <c r="AA31" s="410">
        <f>Z31/$X31*100</f>
        <v>76.274478344212596</v>
      </c>
      <c r="AB31" s="744">
        <f>SUM(AB12:AB29)</f>
        <v>56192</v>
      </c>
      <c r="AC31" s="255">
        <f>AB31/$X31*100</f>
        <v>23.7255216557874</v>
      </c>
      <c r="AD31" s="576"/>
      <c r="AE31" s="306"/>
      <c r="AF31" s="306"/>
      <c r="AG31" s="310"/>
      <c r="AH31" s="310"/>
      <c r="AI31" s="439"/>
      <c r="AJ31" s="440"/>
      <c r="AK31" s="306"/>
      <c r="AL31" s="306"/>
      <c r="AM31" s="310"/>
      <c r="AN31" s="310"/>
      <c r="AO31" s="439"/>
      <c r="AQ31" s="306"/>
      <c r="AR31" s="306"/>
      <c r="AS31" s="310"/>
      <c r="AT31" s="310"/>
      <c r="AU31" s="439"/>
      <c r="AW31" s="306"/>
      <c r="AX31" s="306"/>
      <c r="AY31" s="310"/>
      <c r="AZ31" s="310"/>
      <c r="BA31" s="439"/>
    </row>
    <row r="32" spans="1:53" s="257" customFormat="1" ht="5.25" customHeight="1" x14ac:dyDescent="0.2">
      <c r="B32" s="258" t="s">
        <v>42</v>
      </c>
      <c r="C32" s="259"/>
      <c r="I32" s="259"/>
    </row>
    <row r="33" spans="2:14" s="252" customFormat="1" ht="5.25" customHeight="1" x14ac:dyDescent="0.2">
      <c r="B33" s="258" t="s">
        <v>50</v>
      </c>
      <c r="C33" s="261"/>
      <c r="I33" s="261"/>
    </row>
    <row r="34" spans="2:14" s="252" customFormat="1" ht="13.5" customHeight="1" x14ac:dyDescent="0.2">
      <c r="B34" s="1083"/>
      <c r="C34" s="1083"/>
      <c r="D34" s="1083"/>
      <c r="E34" s="1083"/>
      <c r="F34" s="1083"/>
      <c r="G34" s="1083"/>
      <c r="H34" s="1083"/>
    </row>
    <row r="35" spans="2:14" ht="29.25" customHeight="1" x14ac:dyDescent="0.2">
      <c r="B35" s="1090"/>
      <c r="C35" s="1090"/>
      <c r="D35" s="1090"/>
      <c r="E35" s="737"/>
      <c r="F35" s="737"/>
      <c r="G35" s="737"/>
      <c r="H35" s="263"/>
      <c r="I35" s="263"/>
      <c r="J35" s="263"/>
      <c r="K35" s="263"/>
      <c r="L35" s="263"/>
      <c r="M35" s="263"/>
      <c r="N35" s="263"/>
    </row>
    <row r="36" spans="2:14" ht="4.5" customHeight="1" x14ac:dyDescent="0.2">
      <c r="B36" s="1091"/>
      <c r="C36" s="1091"/>
      <c r="D36" s="1091"/>
      <c r="E36" s="738"/>
      <c r="F36" s="738"/>
      <c r="G36" s="738"/>
      <c r="H36" s="263"/>
      <c r="I36" s="263"/>
      <c r="J36" s="263"/>
      <c r="K36" s="263"/>
      <c r="L36" s="263"/>
      <c r="M36" s="263"/>
      <c r="N36" s="263"/>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92">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0.140625" style="262" bestFit="1" customWidth="1"/>
    <col min="5" max="5" width="10.28515625" style="262" customWidth="1"/>
    <col min="6" max="6" width="7" style="262" customWidth="1"/>
    <col min="7" max="7" width="8.85546875" style="262" customWidth="1"/>
    <col min="8" max="8" width="7" style="262" customWidth="1"/>
    <col min="9" max="9" width="0.42578125" style="262" customWidth="1"/>
    <col min="10" max="10" width="8.42578125" style="262" bestFit="1" customWidth="1"/>
    <col min="11" max="11" width="6.7109375" style="262" customWidth="1"/>
    <col min="12" max="12" width="8.42578125" style="262" customWidth="1"/>
    <col min="13" max="13" width="6.7109375" style="262" bestFit="1" customWidth="1"/>
    <col min="14" max="14" width="8.42578125" style="262" customWidth="1"/>
    <col min="15" max="15" width="6.7109375" style="262" bestFit="1" customWidth="1"/>
    <col min="16" max="16" width="0.42578125" style="262" customWidth="1"/>
    <col min="17" max="17" width="8.42578125" style="262" bestFit="1" customWidth="1"/>
    <col min="18" max="18" width="6.85546875" style="262" customWidth="1"/>
    <col min="19" max="19" width="8.42578125" style="262" customWidth="1"/>
    <col min="20" max="20" width="6.7109375" style="262" bestFit="1" customWidth="1"/>
    <col min="21" max="21" width="8.42578125" style="262" customWidth="1"/>
    <col min="22" max="22" width="6.7109375" style="262" bestFit="1" customWidth="1"/>
    <col min="23" max="23" width="0.42578125" style="262" customWidth="1"/>
    <col min="24" max="24" width="8.42578125" style="262" bestFit="1" customWidth="1"/>
    <col min="25" max="25" width="7" style="262" customWidth="1"/>
    <col min="26" max="26" width="8.42578125" style="262" customWidth="1"/>
    <col min="27" max="27" width="6.7109375" style="262" bestFit="1" customWidth="1"/>
    <col min="28" max="28" width="8.42578125" style="262" customWidth="1"/>
    <col min="29" max="29" width="6.7109375" style="262" bestFit="1" customWidth="1"/>
    <col min="30" max="30" width="11.42578125" style="262"/>
    <col min="31" max="33" width="2.42578125" style="262" bestFit="1" customWidth="1"/>
    <col min="34" max="34" width="13" style="262" bestFit="1" customWidth="1"/>
    <col min="35" max="35" width="3.42578125" style="262" bestFit="1" customWidth="1"/>
    <col min="36" max="36" width="3.85546875" style="262" customWidth="1"/>
    <col min="37" max="39" width="2.42578125" style="262" bestFit="1" customWidth="1"/>
    <col min="40" max="40" width="8.42578125" style="262" bestFit="1" customWidth="1"/>
    <col min="41" max="41" width="3.42578125" style="262" bestFit="1" customWidth="1"/>
    <col min="42" max="42" width="3.5703125" style="262" customWidth="1"/>
    <col min="43" max="45" width="2.42578125" style="262" bestFit="1" customWidth="1"/>
    <col min="46" max="46" width="8.42578125" style="262" bestFit="1" customWidth="1"/>
    <col min="47" max="47" width="4.140625" style="262" bestFit="1" customWidth="1"/>
    <col min="48" max="48" width="3.28515625" style="262" customWidth="1"/>
    <col min="49" max="49" width="4.28515625" style="262" bestFit="1" customWidth="1"/>
    <col min="50" max="50" width="2.42578125" style="262" bestFit="1" customWidth="1"/>
    <col min="51" max="51" width="4.28515625" style="262" bestFit="1" customWidth="1"/>
    <col min="52" max="52" width="8.42578125" style="262" bestFit="1" customWidth="1"/>
    <col min="53" max="53" width="4.28515625" style="262" bestFit="1" customWidth="1"/>
    <col min="54" max="16384" width="11.42578125" style="262"/>
  </cols>
  <sheetData>
    <row r="1" spans="1:53" s="202" customFormat="1" ht="15" customHeight="1" x14ac:dyDescent="0.2">
      <c r="A1" s="714" t="s">
        <v>52</v>
      </c>
      <c r="B1" s="203"/>
      <c r="C1" s="204"/>
      <c r="I1" s="204"/>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6" customFormat="1" ht="52.5" customHeight="1" x14ac:dyDescent="0.2">
      <c r="B2" s="1059"/>
      <c r="C2" s="1059"/>
    </row>
    <row r="3" spans="1:53" s="209" customFormat="1" ht="4.5" customHeight="1" x14ac:dyDescent="0.2">
      <c r="B3" s="1060"/>
      <c r="C3" s="1060"/>
    </row>
    <row r="4" spans="1:53" s="209" customFormat="1" ht="17.25" customHeight="1" x14ac:dyDescent="0.2">
      <c r="A4" s="1060" t="s">
        <v>417</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row>
    <row r="5" spans="1:53" s="209" customFormat="1" ht="17.25" customHeight="1" x14ac:dyDescent="0.2">
      <c r="B5" s="1061" t="str">
        <f>porsaad!B6</f>
        <v>Situación a 28 de febrero de 2023</v>
      </c>
      <c r="C5" s="1061"/>
      <c r="D5" s="1061"/>
      <c r="E5" s="1061"/>
      <c r="F5" s="1061"/>
      <c r="G5" s="1061"/>
      <c r="H5" s="1061"/>
      <c r="I5" s="1061"/>
      <c r="J5" s="1061"/>
      <c r="K5" s="1061"/>
      <c r="L5" s="1061"/>
      <c r="M5" s="1061"/>
      <c r="N5" s="1061"/>
      <c r="O5" s="1061"/>
      <c r="P5" s="1061"/>
      <c r="Q5" s="1061"/>
      <c r="R5" s="1061"/>
      <c r="S5" s="1061"/>
      <c r="T5" s="1061"/>
      <c r="U5" s="1061"/>
      <c r="V5" s="1061"/>
      <c r="W5" s="1061"/>
      <c r="X5" s="1061"/>
      <c r="Y5" s="1061"/>
      <c r="Z5" s="1061"/>
      <c r="AA5" s="1061"/>
      <c r="AB5" s="1061"/>
      <c r="AC5" s="1061"/>
    </row>
    <row r="6" spans="1:53" s="209" customFormat="1" ht="6" customHeight="1" x14ac:dyDescent="0.2"/>
    <row r="7" spans="1:53" s="214" customFormat="1" ht="12.75" customHeight="1" x14ac:dyDescent="0.2">
      <c r="A7" s="210"/>
      <c r="B7" s="1062" t="s">
        <v>15</v>
      </c>
      <c r="C7" s="212"/>
      <c r="D7" s="1065" t="s">
        <v>239</v>
      </c>
      <c r="E7" s="1066"/>
      <c r="F7" s="1066"/>
      <c r="G7" s="1066"/>
      <c r="H7" s="1066"/>
      <c r="I7" s="569"/>
      <c r="J7" s="1069"/>
      <c r="K7" s="1069"/>
      <c r="L7" s="1069"/>
      <c r="M7" s="1069"/>
      <c r="N7" s="1069"/>
      <c r="O7" s="1069"/>
      <c r="P7" s="569"/>
      <c r="Q7" s="1069"/>
      <c r="R7" s="1069"/>
      <c r="S7" s="1069"/>
      <c r="T7" s="1069"/>
      <c r="U7" s="1069"/>
      <c r="V7" s="1069"/>
      <c r="W7" s="569"/>
      <c r="X7" s="1069"/>
      <c r="Y7" s="1069"/>
      <c r="Z7" s="1069"/>
      <c r="AA7" s="1069"/>
      <c r="AB7" s="1069"/>
      <c r="AC7" s="1070"/>
      <c r="AD7" s="431"/>
      <c r="AE7" s="431"/>
      <c r="AF7" s="432"/>
      <c r="AG7" s="432"/>
      <c r="AH7" s="432"/>
      <c r="AI7" s="432"/>
      <c r="AJ7" s="432"/>
      <c r="AK7" s="432"/>
      <c r="AL7" s="433"/>
    </row>
    <row r="8" spans="1:53" s="214" customFormat="1" ht="25.5" customHeight="1" x14ac:dyDescent="0.2">
      <c r="A8" s="210"/>
      <c r="B8" s="1063"/>
      <c r="C8" s="212"/>
      <c r="D8" s="1067"/>
      <c r="E8" s="1068"/>
      <c r="F8" s="1068"/>
      <c r="G8" s="1068"/>
      <c r="H8" s="1068"/>
      <c r="I8" s="502"/>
      <c r="J8" s="1071" t="s">
        <v>240</v>
      </c>
      <c r="K8" s="1069"/>
      <c r="L8" s="1069"/>
      <c r="M8" s="1069"/>
      <c r="N8" s="1069"/>
      <c r="O8" s="1070"/>
      <c r="P8" s="212"/>
      <c r="Q8" s="1071" t="s">
        <v>241</v>
      </c>
      <c r="R8" s="1069"/>
      <c r="S8" s="1069"/>
      <c r="T8" s="1069"/>
      <c r="U8" s="1069"/>
      <c r="V8" s="1070"/>
      <c r="W8" s="212"/>
      <c r="X8" s="1071" t="s">
        <v>242</v>
      </c>
      <c r="Y8" s="1069"/>
      <c r="Z8" s="1069"/>
      <c r="AA8" s="1069"/>
      <c r="AB8" s="1069"/>
      <c r="AC8" s="1070"/>
      <c r="AD8" s="431"/>
      <c r="AE8" s="431"/>
      <c r="AF8" s="432"/>
      <c r="AG8" s="432"/>
      <c r="AH8" s="432"/>
      <c r="AI8" s="432"/>
      <c r="AJ8" s="432"/>
      <c r="AK8" s="432"/>
      <c r="AL8" s="433"/>
    </row>
    <row r="9" spans="1:53" s="214" customFormat="1" ht="21.75" customHeight="1" x14ac:dyDescent="0.2">
      <c r="A9" s="210"/>
      <c r="B9" s="1063"/>
      <c r="C9" s="212"/>
      <c r="D9" s="1072" t="s">
        <v>12</v>
      </c>
      <c r="E9" s="1074" t="s">
        <v>27</v>
      </c>
      <c r="F9" s="1075"/>
      <c r="G9" s="1075" t="s">
        <v>26</v>
      </c>
      <c r="H9" s="1076"/>
      <c r="I9" s="212"/>
      <c r="J9" s="1077" t="s">
        <v>12</v>
      </c>
      <c r="K9" s="1079" t="s">
        <v>230</v>
      </c>
      <c r="L9" s="1074" t="s">
        <v>27</v>
      </c>
      <c r="M9" s="1075"/>
      <c r="N9" s="1075" t="s">
        <v>26</v>
      </c>
      <c r="O9" s="1076"/>
      <c r="P9" s="212"/>
      <c r="Q9" s="1077" t="s">
        <v>12</v>
      </c>
      <c r="R9" s="1079" t="s">
        <v>230</v>
      </c>
      <c r="S9" s="1074" t="s">
        <v>27</v>
      </c>
      <c r="T9" s="1075"/>
      <c r="U9" s="1075" t="s">
        <v>26</v>
      </c>
      <c r="V9" s="1076"/>
      <c r="W9" s="212"/>
      <c r="X9" s="1077" t="s">
        <v>12</v>
      </c>
      <c r="Y9" s="1079" t="s">
        <v>230</v>
      </c>
      <c r="Z9" s="1074" t="s">
        <v>27</v>
      </c>
      <c r="AA9" s="1075"/>
      <c r="AB9" s="1075" t="s">
        <v>26</v>
      </c>
      <c r="AC9" s="1076"/>
      <c r="AD9" s="431"/>
      <c r="AE9" s="431"/>
      <c r="AF9" s="432"/>
      <c r="AG9" s="432"/>
      <c r="AH9" s="432"/>
      <c r="AI9" s="432"/>
      <c r="AJ9" s="432"/>
      <c r="AK9" s="432"/>
      <c r="AL9" s="433"/>
    </row>
    <row r="10" spans="1:53" s="220" customFormat="1" ht="44.25" customHeight="1" x14ac:dyDescent="0.2">
      <c r="A10" s="215"/>
      <c r="B10" s="1064"/>
      <c r="C10" s="217"/>
      <c r="D10" s="1073"/>
      <c r="E10" s="409" t="s">
        <v>12</v>
      </c>
      <c r="F10" s="409" t="s">
        <v>230</v>
      </c>
      <c r="G10" s="409" t="s">
        <v>12</v>
      </c>
      <c r="H10" s="219" t="s">
        <v>230</v>
      </c>
      <c r="I10" s="217"/>
      <c r="J10" s="1078"/>
      <c r="K10" s="1080"/>
      <c r="L10" s="409" t="s">
        <v>12</v>
      </c>
      <c r="M10" s="409" t="s">
        <v>231</v>
      </c>
      <c r="N10" s="409" t="s">
        <v>12</v>
      </c>
      <c r="O10" s="219" t="s">
        <v>231</v>
      </c>
      <c r="P10" s="217"/>
      <c r="Q10" s="1078"/>
      <c r="R10" s="1080"/>
      <c r="S10" s="409" t="s">
        <v>12</v>
      </c>
      <c r="T10" s="409" t="s">
        <v>231</v>
      </c>
      <c r="U10" s="409" t="s">
        <v>12</v>
      </c>
      <c r="V10" s="219" t="s">
        <v>231</v>
      </c>
      <c r="W10" s="217"/>
      <c r="X10" s="1078"/>
      <c r="Y10" s="1080"/>
      <c r="Z10" s="409" t="s">
        <v>12</v>
      </c>
      <c r="AA10" s="409" t="s">
        <v>231</v>
      </c>
      <c r="AB10" s="409" t="s">
        <v>12</v>
      </c>
      <c r="AC10" s="219" t="s">
        <v>231</v>
      </c>
      <c r="AD10" s="434"/>
      <c r="AE10" s="435"/>
      <c r="AF10" s="310"/>
      <c r="AG10" s="310"/>
      <c r="AH10" s="310"/>
      <c r="AI10" s="310"/>
      <c r="AJ10" s="436"/>
      <c r="AK10" s="436"/>
      <c r="AL10" s="436"/>
    </row>
    <row r="11" spans="1:53" s="224" customFormat="1" ht="4.5" customHeight="1" x14ac:dyDescent="0.2">
      <c r="A11" s="221"/>
      <c r="B11" s="222"/>
      <c r="C11" s="223"/>
      <c r="D11" s="222"/>
      <c r="E11" s="222"/>
      <c r="F11" s="222"/>
      <c r="G11" s="222"/>
      <c r="H11" s="222"/>
      <c r="I11" s="223"/>
      <c r="J11" s="222"/>
      <c r="K11" s="222"/>
      <c r="L11" s="222"/>
      <c r="M11" s="222"/>
      <c r="N11" s="222"/>
      <c r="O11" s="222"/>
      <c r="P11" s="223"/>
      <c r="Q11" s="222"/>
      <c r="R11" s="222"/>
      <c r="S11" s="222"/>
      <c r="T11" s="222"/>
      <c r="U11" s="222"/>
      <c r="V11" s="222"/>
      <c r="W11" s="223"/>
      <c r="X11" s="222"/>
      <c r="Y11" s="222"/>
      <c r="Z11" s="222"/>
      <c r="AA11" s="222"/>
      <c r="AB11" s="222"/>
      <c r="AC11" s="222"/>
      <c r="AD11" s="431"/>
      <c r="AE11" s="435"/>
      <c r="AF11" s="310"/>
      <c r="AG11" s="310"/>
      <c r="AH11" s="310"/>
      <c r="AI11" s="310"/>
      <c r="AJ11" s="232"/>
      <c r="AK11" s="232"/>
      <c r="AL11" s="232"/>
    </row>
    <row r="12" spans="1:53" s="233" customFormat="1" ht="18" customHeight="1" x14ac:dyDescent="0.15">
      <c r="A12" s="225"/>
      <c r="B12" s="226" t="s">
        <v>11</v>
      </c>
      <c r="C12" s="227"/>
      <c r="D12" s="756">
        <f>J12+Q12+X12</f>
        <v>138312</v>
      </c>
      <c r="E12" s="739">
        <f>L12+S12+Z12</f>
        <v>87334</v>
      </c>
      <c r="F12" s="748">
        <f>E12/$D12*100</f>
        <v>63.142749725258838</v>
      </c>
      <c r="G12" s="739">
        <f>N12+U12+AB12</f>
        <v>50978</v>
      </c>
      <c r="H12" s="231">
        <f>G12/$D12*100</f>
        <v>36.857250274741169</v>
      </c>
      <c r="I12" s="227"/>
      <c r="J12" s="228">
        <f>L12+N12</f>
        <v>41668</v>
      </c>
      <c r="K12" s="751">
        <f>J12/$D12*100</f>
        <v>30.126091734628957</v>
      </c>
      <c r="L12" s="745">
        <v>16954</v>
      </c>
      <c r="M12" s="748">
        <v>40.688297974464817</v>
      </c>
      <c r="N12" s="745">
        <v>24714</v>
      </c>
      <c r="O12" s="229">
        <v>59.311702025535183</v>
      </c>
      <c r="P12" s="227"/>
      <c r="Q12" s="228">
        <v>28505</v>
      </c>
      <c r="R12" s="751">
        <v>20.609202383018104</v>
      </c>
      <c r="S12" s="745">
        <v>18599</v>
      </c>
      <c r="T12" s="748">
        <v>65.248202069812308</v>
      </c>
      <c r="U12" s="745">
        <v>9906</v>
      </c>
      <c r="V12" s="229">
        <v>34.751797930187692</v>
      </c>
      <c r="W12" s="227"/>
      <c r="X12" s="228">
        <v>68139</v>
      </c>
      <c r="Y12" s="751">
        <v>49.264705882352942</v>
      </c>
      <c r="Z12" s="745">
        <v>51781</v>
      </c>
      <c r="AA12" s="748">
        <v>75.993190390231732</v>
      </c>
      <c r="AB12" s="745">
        <v>16358</v>
      </c>
      <c r="AC12" s="229">
        <f t="shared" ref="AC12:AC29" si="0">AB12/$X12*100</f>
        <v>24.006809609768268</v>
      </c>
      <c r="AD12" s="576"/>
      <c r="AE12" s="306"/>
      <c r="AF12" s="306"/>
      <c r="AG12" s="306"/>
      <c r="AH12" s="307"/>
      <c r="AI12" s="437"/>
      <c r="AJ12" s="232"/>
      <c r="AK12" s="306"/>
      <c r="AL12" s="306"/>
      <c r="AM12" s="306"/>
      <c r="AN12" s="307"/>
      <c r="AO12" s="437"/>
      <c r="AQ12" s="306"/>
      <c r="AR12" s="306"/>
      <c r="AS12" s="306"/>
      <c r="AT12" s="307"/>
      <c r="AU12" s="437"/>
      <c r="AW12" s="306"/>
      <c r="AX12" s="306"/>
      <c r="AY12" s="306"/>
      <c r="AZ12" s="307"/>
      <c r="BA12" s="437"/>
    </row>
    <row r="13" spans="1:53" s="233" customFormat="1" ht="18" customHeight="1" x14ac:dyDescent="0.15">
      <c r="A13" s="225"/>
      <c r="B13" s="234" t="s">
        <v>10</v>
      </c>
      <c r="C13" s="227"/>
      <c r="D13" s="757">
        <f t="shared" ref="D13:D29" si="1">J13+Q13+X13</f>
        <v>14513</v>
      </c>
      <c r="E13" s="740">
        <f t="shared" ref="E13:E29" si="2">L13+S13+Z13</f>
        <v>9217</v>
      </c>
      <c r="F13" s="578">
        <f t="shared" ref="F13:H29" si="3">E13/$D13*100</f>
        <v>63.508578515813404</v>
      </c>
      <c r="G13" s="740">
        <f t="shared" ref="G13:G29" si="4">N13+U13+AB13</f>
        <v>5296</v>
      </c>
      <c r="H13" s="238">
        <f t="shared" si="3"/>
        <v>36.491421484186596</v>
      </c>
      <c r="I13" s="227"/>
      <c r="J13" s="235">
        <f t="shared" ref="J13:J29" si="5">L13+N13</f>
        <v>3119</v>
      </c>
      <c r="K13" s="752">
        <f t="shared" ref="K13:K29" si="6">J13/$D13*100</f>
        <v>21.491076965479223</v>
      </c>
      <c r="L13" s="746">
        <v>1307</v>
      </c>
      <c r="M13" s="749">
        <v>41.904456556588649</v>
      </c>
      <c r="N13" s="746">
        <v>1812</v>
      </c>
      <c r="O13" s="236">
        <v>58.095543443411344</v>
      </c>
      <c r="P13" s="227"/>
      <c r="Q13" s="235">
        <v>2530</v>
      </c>
      <c r="R13" s="752">
        <v>17.432646592709986</v>
      </c>
      <c r="S13" s="746">
        <v>1475</v>
      </c>
      <c r="T13" s="749">
        <v>58.300395256916993</v>
      </c>
      <c r="U13" s="746">
        <v>1055</v>
      </c>
      <c r="V13" s="236">
        <v>41.699604743083</v>
      </c>
      <c r="W13" s="227"/>
      <c r="X13" s="235">
        <v>8864</v>
      </c>
      <c r="Y13" s="752">
        <v>61.076276441810798</v>
      </c>
      <c r="Z13" s="746">
        <v>6435</v>
      </c>
      <c r="AA13" s="749">
        <v>72.597021660649816</v>
      </c>
      <c r="AB13" s="746">
        <v>2429</v>
      </c>
      <c r="AC13" s="236">
        <f t="shared" si="0"/>
        <v>27.402978339350181</v>
      </c>
      <c r="AD13" s="576"/>
      <c r="AE13" s="306"/>
      <c r="AF13" s="306"/>
      <c r="AG13" s="306"/>
      <c r="AH13" s="307"/>
      <c r="AI13" s="437"/>
      <c r="AJ13" s="232"/>
      <c r="AK13" s="306"/>
      <c r="AL13" s="306"/>
      <c r="AM13" s="306"/>
      <c r="AN13" s="307"/>
      <c r="AO13" s="437"/>
      <c r="AQ13" s="306"/>
      <c r="AR13" s="306"/>
      <c r="AS13" s="306"/>
      <c r="AT13" s="307"/>
      <c r="AU13" s="437"/>
      <c r="AW13" s="306"/>
      <c r="AX13" s="306"/>
      <c r="AY13" s="306"/>
      <c r="AZ13" s="307"/>
      <c r="BA13" s="437"/>
    </row>
    <row r="14" spans="1:53" s="233" customFormat="1" ht="18" customHeight="1" x14ac:dyDescent="0.15">
      <c r="A14" s="225"/>
      <c r="B14" s="234" t="s">
        <v>40</v>
      </c>
      <c r="C14" s="227"/>
      <c r="D14" s="757">
        <f t="shared" si="1"/>
        <v>10744</v>
      </c>
      <c r="E14" s="740">
        <f t="shared" si="2"/>
        <v>6933</v>
      </c>
      <c r="F14" s="578">
        <f t="shared" si="3"/>
        <v>64.529039463886818</v>
      </c>
      <c r="G14" s="740">
        <f t="shared" si="4"/>
        <v>3811</v>
      </c>
      <c r="H14" s="238">
        <f t="shared" si="3"/>
        <v>35.470960536113175</v>
      </c>
      <c r="I14" s="227"/>
      <c r="J14" s="235">
        <f t="shared" si="5"/>
        <v>2671</v>
      </c>
      <c r="K14" s="752">
        <f t="shared" si="6"/>
        <v>24.860387192851825</v>
      </c>
      <c r="L14" s="746">
        <v>1031</v>
      </c>
      <c r="M14" s="749">
        <v>38.599775365031824</v>
      </c>
      <c r="N14" s="746">
        <v>1640</v>
      </c>
      <c r="O14" s="236">
        <v>61.400224634968183</v>
      </c>
      <c r="P14" s="227"/>
      <c r="Q14" s="235">
        <v>2156</v>
      </c>
      <c r="R14" s="752">
        <v>20.067014147431124</v>
      </c>
      <c r="S14" s="746">
        <v>1297</v>
      </c>
      <c r="T14" s="749">
        <v>60.157699443413726</v>
      </c>
      <c r="U14" s="746">
        <v>859</v>
      </c>
      <c r="V14" s="236">
        <v>39.842300556586267</v>
      </c>
      <c r="W14" s="227"/>
      <c r="X14" s="235">
        <v>5917</v>
      </c>
      <c r="Y14" s="752">
        <v>55.072598659717052</v>
      </c>
      <c r="Z14" s="746">
        <v>4605</v>
      </c>
      <c r="AA14" s="749">
        <v>77.826601318235589</v>
      </c>
      <c r="AB14" s="746">
        <v>1312</v>
      </c>
      <c r="AC14" s="236">
        <f t="shared" si="0"/>
        <v>22.173398681764407</v>
      </c>
      <c r="AD14" s="576"/>
      <c r="AE14" s="306"/>
      <c r="AF14" s="306"/>
      <c r="AG14" s="306"/>
      <c r="AH14" s="307"/>
      <c r="AI14" s="438"/>
      <c r="AJ14" s="232"/>
      <c r="AK14" s="306"/>
      <c r="AL14" s="306"/>
      <c r="AM14" s="306"/>
      <c r="AN14" s="307"/>
      <c r="AO14" s="437"/>
      <c r="AQ14" s="306"/>
      <c r="AR14" s="306"/>
      <c r="AS14" s="306"/>
      <c r="AT14" s="307"/>
      <c r="AU14" s="437"/>
      <c r="AW14" s="306"/>
      <c r="AX14" s="306"/>
      <c r="AY14" s="306"/>
      <c r="AZ14" s="307"/>
      <c r="BA14" s="437"/>
    </row>
    <row r="15" spans="1:53" s="233" customFormat="1" ht="18" customHeight="1" x14ac:dyDescent="0.15">
      <c r="A15" s="225"/>
      <c r="B15" s="234" t="s">
        <v>41</v>
      </c>
      <c r="C15" s="227"/>
      <c r="D15" s="757">
        <f t="shared" si="1"/>
        <v>10081</v>
      </c>
      <c r="E15" s="740">
        <f t="shared" si="2"/>
        <v>6082</v>
      </c>
      <c r="F15" s="578">
        <f t="shared" si="3"/>
        <v>60.331316337664909</v>
      </c>
      <c r="G15" s="740">
        <f t="shared" si="4"/>
        <v>3999</v>
      </c>
      <c r="H15" s="238">
        <f t="shared" si="3"/>
        <v>39.668683662335084</v>
      </c>
      <c r="I15" s="227"/>
      <c r="J15" s="235">
        <f t="shared" si="5"/>
        <v>2895</v>
      </c>
      <c r="K15" s="752">
        <f t="shared" si="6"/>
        <v>28.717389147901994</v>
      </c>
      <c r="L15" s="746">
        <v>1161</v>
      </c>
      <c r="M15" s="749">
        <v>40.103626943005182</v>
      </c>
      <c r="N15" s="746">
        <v>1734</v>
      </c>
      <c r="O15" s="236">
        <v>59.896373056994825</v>
      </c>
      <c r="P15" s="227"/>
      <c r="Q15" s="235">
        <v>2153</v>
      </c>
      <c r="R15" s="752">
        <v>21.357008233310186</v>
      </c>
      <c r="S15" s="746">
        <v>1223</v>
      </c>
      <c r="T15" s="749">
        <v>56.804458894565727</v>
      </c>
      <c r="U15" s="746">
        <v>930</v>
      </c>
      <c r="V15" s="236">
        <v>43.195541105434273</v>
      </c>
      <c r="W15" s="227"/>
      <c r="X15" s="235">
        <v>5033</v>
      </c>
      <c r="Y15" s="752">
        <v>49.925602618787821</v>
      </c>
      <c r="Z15" s="746">
        <v>3698</v>
      </c>
      <c r="AA15" s="749">
        <v>73.47506457381283</v>
      </c>
      <c r="AB15" s="746">
        <v>1335</v>
      </c>
      <c r="AC15" s="236">
        <f t="shared" si="0"/>
        <v>26.524935426187163</v>
      </c>
      <c r="AD15" s="576"/>
      <c r="AE15" s="306"/>
      <c r="AF15" s="306"/>
      <c r="AG15" s="306"/>
      <c r="AH15" s="307"/>
      <c r="AI15" s="437"/>
      <c r="AJ15" s="232"/>
      <c r="AK15" s="306"/>
      <c r="AL15" s="306"/>
      <c r="AM15" s="306"/>
      <c r="AN15" s="307"/>
      <c r="AO15" s="437"/>
      <c r="AQ15" s="306"/>
      <c r="AR15" s="306"/>
      <c r="AS15" s="306"/>
      <c r="AT15" s="307"/>
      <c r="AU15" s="437"/>
      <c r="AW15" s="306"/>
      <c r="AX15" s="306"/>
      <c r="AY15" s="306"/>
      <c r="AZ15" s="307"/>
      <c r="BA15" s="437"/>
    </row>
    <row r="16" spans="1:53" s="233" customFormat="1" ht="18" customHeight="1" x14ac:dyDescent="0.15">
      <c r="A16" s="225"/>
      <c r="B16" s="234" t="s">
        <v>9</v>
      </c>
      <c r="C16" s="227"/>
      <c r="D16" s="757">
        <f t="shared" si="1"/>
        <v>14570</v>
      </c>
      <c r="E16" s="740">
        <f t="shared" si="2"/>
        <v>8551</v>
      </c>
      <c r="F16" s="578">
        <f t="shared" si="3"/>
        <v>58.689087165408374</v>
      </c>
      <c r="G16" s="740">
        <f t="shared" si="4"/>
        <v>6019</v>
      </c>
      <c r="H16" s="238">
        <f t="shared" si="3"/>
        <v>41.310912834591626</v>
      </c>
      <c r="I16" s="227"/>
      <c r="J16" s="235">
        <f t="shared" si="5"/>
        <v>5922</v>
      </c>
      <c r="K16" s="752">
        <f t="shared" si="6"/>
        <v>40.645161290322577</v>
      </c>
      <c r="L16" s="746">
        <v>2428</v>
      </c>
      <c r="M16" s="749">
        <v>40.999662276258022</v>
      </c>
      <c r="N16" s="746">
        <v>3494</v>
      </c>
      <c r="O16" s="236">
        <v>59.000337723741978</v>
      </c>
      <c r="P16" s="227"/>
      <c r="Q16" s="235">
        <v>2900</v>
      </c>
      <c r="R16" s="752">
        <v>19.903912148249827</v>
      </c>
      <c r="S16" s="746">
        <v>1761</v>
      </c>
      <c r="T16" s="749">
        <v>60.724137931034484</v>
      </c>
      <c r="U16" s="746">
        <v>1139</v>
      </c>
      <c r="V16" s="236">
        <v>39.275862068965516</v>
      </c>
      <c r="W16" s="227"/>
      <c r="X16" s="235">
        <v>5748</v>
      </c>
      <c r="Y16" s="752">
        <v>39.450926561427593</v>
      </c>
      <c r="Z16" s="746">
        <v>4362</v>
      </c>
      <c r="AA16" s="749">
        <v>75.88726513569938</v>
      </c>
      <c r="AB16" s="746">
        <v>1386</v>
      </c>
      <c r="AC16" s="236">
        <f t="shared" si="0"/>
        <v>24.112734864300624</v>
      </c>
      <c r="AD16" s="576"/>
      <c r="AE16" s="306"/>
      <c r="AF16" s="306"/>
      <c r="AG16" s="306"/>
      <c r="AH16" s="307"/>
      <c r="AI16" s="437"/>
      <c r="AJ16" s="232"/>
      <c r="AK16" s="306"/>
      <c r="AL16" s="306"/>
      <c r="AM16" s="306"/>
      <c r="AN16" s="307"/>
      <c r="AO16" s="437"/>
      <c r="AQ16" s="306"/>
      <c r="AR16" s="306"/>
      <c r="AS16" s="306"/>
      <c r="AT16" s="307"/>
      <c r="AU16" s="437"/>
      <c r="AW16" s="306"/>
      <c r="AX16" s="306"/>
      <c r="AY16" s="306"/>
      <c r="AZ16" s="307"/>
      <c r="BA16" s="437"/>
    </row>
    <row r="17" spans="1:53" s="233" customFormat="1" ht="18" customHeight="1" x14ac:dyDescent="0.15">
      <c r="A17" s="225"/>
      <c r="B17" s="234" t="s">
        <v>8</v>
      </c>
      <c r="C17" s="227"/>
      <c r="D17" s="758">
        <f t="shared" si="1"/>
        <v>7992</v>
      </c>
      <c r="E17" s="741">
        <f t="shared" si="2"/>
        <v>5079</v>
      </c>
      <c r="F17" s="579">
        <f t="shared" si="3"/>
        <v>63.551051051051054</v>
      </c>
      <c r="G17" s="741">
        <f t="shared" si="4"/>
        <v>2913</v>
      </c>
      <c r="H17" s="238">
        <f t="shared" si="3"/>
        <v>36.448948948948953</v>
      </c>
      <c r="I17" s="227"/>
      <c r="J17" s="239">
        <f t="shared" si="5"/>
        <v>1907</v>
      </c>
      <c r="K17" s="753">
        <f t="shared" si="6"/>
        <v>23.861361361361361</v>
      </c>
      <c r="L17" s="741">
        <v>768</v>
      </c>
      <c r="M17" s="579">
        <v>40.272679601468276</v>
      </c>
      <c r="N17" s="741">
        <v>1139</v>
      </c>
      <c r="O17" s="236">
        <v>59.727320398531724</v>
      </c>
      <c r="P17" s="227"/>
      <c r="Q17" s="239">
        <v>1625</v>
      </c>
      <c r="R17" s="753">
        <v>20.332832832832835</v>
      </c>
      <c r="S17" s="741">
        <v>922</v>
      </c>
      <c r="T17" s="579">
        <v>56.738461538461536</v>
      </c>
      <c r="U17" s="741">
        <v>703</v>
      </c>
      <c r="V17" s="236">
        <v>43.261538461538464</v>
      </c>
      <c r="W17" s="227"/>
      <c r="X17" s="239">
        <v>4460</v>
      </c>
      <c r="Y17" s="753">
        <v>55.805805805805811</v>
      </c>
      <c r="Z17" s="741">
        <v>3389</v>
      </c>
      <c r="AA17" s="579">
        <v>75.986547085201792</v>
      </c>
      <c r="AB17" s="741">
        <v>1071</v>
      </c>
      <c r="AC17" s="236">
        <f t="shared" si="0"/>
        <v>24.013452914798204</v>
      </c>
      <c r="AD17" s="576"/>
      <c r="AE17" s="306"/>
      <c r="AF17" s="306"/>
      <c r="AG17" s="306"/>
      <c r="AH17" s="307"/>
      <c r="AI17" s="437"/>
      <c r="AJ17" s="232"/>
      <c r="AK17" s="306"/>
      <c r="AL17" s="306"/>
      <c r="AM17" s="306"/>
      <c r="AN17" s="307"/>
      <c r="AO17" s="437"/>
      <c r="AQ17" s="306"/>
      <c r="AR17" s="306"/>
      <c r="AS17" s="306"/>
      <c r="AT17" s="307"/>
      <c r="AU17" s="437"/>
      <c r="AW17" s="306"/>
      <c r="AX17" s="306"/>
      <c r="AY17" s="306"/>
      <c r="AZ17" s="307"/>
      <c r="BA17" s="437"/>
    </row>
    <row r="18" spans="1:53" s="233" customFormat="1" ht="18" customHeight="1" x14ac:dyDescent="0.15">
      <c r="A18" s="225"/>
      <c r="B18" s="234" t="s">
        <v>7</v>
      </c>
      <c r="C18" s="227"/>
      <c r="D18" s="757">
        <f t="shared" si="1"/>
        <v>38211</v>
      </c>
      <c r="E18" s="740">
        <f t="shared" si="2"/>
        <v>24204</v>
      </c>
      <c r="F18" s="578">
        <f t="shared" si="3"/>
        <v>63.3430164088875</v>
      </c>
      <c r="G18" s="740">
        <f t="shared" si="4"/>
        <v>14007</v>
      </c>
      <c r="H18" s="238">
        <f t="shared" si="3"/>
        <v>36.656983591112507</v>
      </c>
      <c r="I18" s="227"/>
      <c r="J18" s="235">
        <f t="shared" si="5"/>
        <v>8913</v>
      </c>
      <c r="K18" s="752">
        <f t="shared" si="6"/>
        <v>23.325743895736831</v>
      </c>
      <c r="L18" s="746">
        <v>3737</v>
      </c>
      <c r="M18" s="749">
        <v>41.927521597666328</v>
      </c>
      <c r="N18" s="746">
        <v>5176</v>
      </c>
      <c r="O18" s="236">
        <v>58.072478402333672</v>
      </c>
      <c r="P18" s="227"/>
      <c r="Q18" s="235">
        <v>6518</v>
      </c>
      <c r="R18" s="752">
        <v>17.057915260003664</v>
      </c>
      <c r="S18" s="746">
        <v>3724</v>
      </c>
      <c r="T18" s="749">
        <v>57.134090211721386</v>
      </c>
      <c r="U18" s="746">
        <v>2794</v>
      </c>
      <c r="V18" s="236">
        <v>42.865909788278614</v>
      </c>
      <c r="W18" s="227"/>
      <c r="X18" s="235">
        <v>22780</v>
      </c>
      <c r="Y18" s="752">
        <v>59.616340844259511</v>
      </c>
      <c r="Z18" s="746">
        <v>16743</v>
      </c>
      <c r="AA18" s="749">
        <v>73.498683055311673</v>
      </c>
      <c r="AB18" s="746">
        <v>6037</v>
      </c>
      <c r="AC18" s="236">
        <f t="shared" si="0"/>
        <v>26.501316944688323</v>
      </c>
      <c r="AD18" s="576"/>
      <c r="AE18" s="306"/>
      <c r="AF18" s="306"/>
      <c r="AG18" s="306"/>
      <c r="AH18" s="307"/>
      <c r="AI18" s="437"/>
      <c r="AJ18" s="232"/>
      <c r="AK18" s="306"/>
      <c r="AL18" s="306"/>
      <c r="AM18" s="306"/>
      <c r="AN18" s="307"/>
      <c r="AO18" s="437"/>
      <c r="AQ18" s="306"/>
      <c r="AR18" s="306"/>
      <c r="AS18" s="306"/>
      <c r="AT18" s="307"/>
      <c r="AU18" s="437"/>
      <c r="AW18" s="306"/>
      <c r="AX18" s="306"/>
      <c r="AY18" s="306"/>
      <c r="AZ18" s="307"/>
      <c r="BA18" s="437"/>
    </row>
    <row r="19" spans="1:53" s="233" customFormat="1" ht="18" customHeight="1" x14ac:dyDescent="0.15">
      <c r="A19" s="225"/>
      <c r="B19" s="234" t="s">
        <v>43</v>
      </c>
      <c r="C19" s="227"/>
      <c r="D19" s="757">
        <f t="shared" si="1"/>
        <v>23253</v>
      </c>
      <c r="E19" s="740">
        <f t="shared" si="2"/>
        <v>14526</v>
      </c>
      <c r="F19" s="578">
        <f t="shared" si="3"/>
        <v>62.469358792413885</v>
      </c>
      <c r="G19" s="740">
        <f t="shared" si="4"/>
        <v>8727</v>
      </c>
      <c r="H19" s="238">
        <f t="shared" si="3"/>
        <v>37.530641207586122</v>
      </c>
      <c r="I19" s="227"/>
      <c r="J19" s="235">
        <f t="shared" si="5"/>
        <v>6117</v>
      </c>
      <c r="K19" s="752">
        <f t="shared" si="6"/>
        <v>26.306283060250291</v>
      </c>
      <c r="L19" s="746">
        <v>2541</v>
      </c>
      <c r="M19" s="749">
        <v>41.539970573810692</v>
      </c>
      <c r="N19" s="746">
        <v>3576</v>
      </c>
      <c r="O19" s="236">
        <v>58.460029426189308</v>
      </c>
      <c r="P19" s="227"/>
      <c r="Q19" s="235">
        <v>4134</v>
      </c>
      <c r="R19" s="752">
        <v>17.778351180492841</v>
      </c>
      <c r="S19" s="746">
        <v>2481</v>
      </c>
      <c r="T19" s="749">
        <v>60.014513788098689</v>
      </c>
      <c r="U19" s="746">
        <v>1653</v>
      </c>
      <c r="V19" s="236">
        <v>39.985486211901303</v>
      </c>
      <c r="W19" s="227"/>
      <c r="X19" s="235">
        <v>13002</v>
      </c>
      <c r="Y19" s="752">
        <v>55.915365759256872</v>
      </c>
      <c r="Z19" s="746">
        <v>9504</v>
      </c>
      <c r="AA19" s="749">
        <v>73.096446700507613</v>
      </c>
      <c r="AB19" s="746">
        <v>3498</v>
      </c>
      <c r="AC19" s="236">
        <f t="shared" si="0"/>
        <v>26.903553299492383</v>
      </c>
      <c r="AD19" s="576"/>
      <c r="AE19" s="306"/>
      <c r="AF19" s="306"/>
      <c r="AG19" s="306"/>
      <c r="AH19" s="307"/>
      <c r="AI19" s="437"/>
      <c r="AJ19" s="232"/>
      <c r="AK19" s="306"/>
      <c r="AL19" s="306"/>
      <c r="AM19" s="306"/>
      <c r="AN19" s="307"/>
      <c r="AO19" s="437"/>
      <c r="AQ19" s="306"/>
      <c r="AR19" s="306"/>
      <c r="AS19" s="306"/>
      <c r="AT19" s="307"/>
      <c r="AU19" s="437"/>
      <c r="AW19" s="306"/>
      <c r="AX19" s="306"/>
      <c r="AY19" s="306"/>
      <c r="AZ19" s="307"/>
      <c r="BA19" s="437"/>
    </row>
    <row r="20" spans="1:53" s="233" customFormat="1" ht="18" customHeight="1" x14ac:dyDescent="0.15">
      <c r="A20" s="225"/>
      <c r="B20" s="234" t="s">
        <v>44</v>
      </c>
      <c r="C20" s="227"/>
      <c r="D20" s="757">
        <f t="shared" si="1"/>
        <v>94776</v>
      </c>
      <c r="E20" s="740">
        <f t="shared" si="2"/>
        <v>60417</v>
      </c>
      <c r="F20" s="578">
        <f t="shared" si="3"/>
        <v>63.747151177513295</v>
      </c>
      <c r="G20" s="740">
        <f t="shared" si="4"/>
        <v>34359</v>
      </c>
      <c r="H20" s="238">
        <f t="shared" si="3"/>
        <v>36.252848822486705</v>
      </c>
      <c r="I20" s="227"/>
      <c r="J20" s="235">
        <f t="shared" si="5"/>
        <v>21629</v>
      </c>
      <c r="K20" s="752">
        <f t="shared" si="6"/>
        <v>22.821178357390057</v>
      </c>
      <c r="L20" s="746">
        <v>8855</v>
      </c>
      <c r="M20" s="749">
        <v>40.940404087105279</v>
      </c>
      <c r="N20" s="746">
        <v>12774</v>
      </c>
      <c r="O20" s="236">
        <v>59.059595912894721</v>
      </c>
      <c r="P20" s="227"/>
      <c r="Q20" s="235">
        <v>18509</v>
      </c>
      <c r="R20" s="752">
        <v>19.529205706085929</v>
      </c>
      <c r="S20" s="746">
        <v>10724</v>
      </c>
      <c r="T20" s="749">
        <v>57.939380841752666</v>
      </c>
      <c r="U20" s="746">
        <v>7785</v>
      </c>
      <c r="V20" s="236">
        <v>42.060619158247334</v>
      </c>
      <c r="W20" s="227"/>
      <c r="X20" s="235">
        <v>54638</v>
      </c>
      <c r="Y20" s="752">
        <v>57.649615936524015</v>
      </c>
      <c r="Z20" s="746">
        <v>40838</v>
      </c>
      <c r="AA20" s="749">
        <v>74.742852959478753</v>
      </c>
      <c r="AB20" s="746">
        <v>13800</v>
      </c>
      <c r="AC20" s="236">
        <f t="shared" si="0"/>
        <v>25.25714704052125</v>
      </c>
      <c r="AD20" s="576"/>
      <c r="AE20" s="306"/>
      <c r="AF20" s="306"/>
      <c r="AG20" s="306"/>
      <c r="AH20" s="307"/>
      <c r="AI20" s="437"/>
      <c r="AJ20" s="232"/>
      <c r="AK20" s="306"/>
      <c r="AL20" s="306"/>
      <c r="AM20" s="306"/>
      <c r="AN20" s="307"/>
      <c r="AO20" s="437"/>
      <c r="AQ20" s="306"/>
      <c r="AR20" s="306"/>
      <c r="AS20" s="306"/>
      <c r="AT20" s="307"/>
      <c r="AU20" s="437"/>
      <c r="AW20" s="306"/>
      <c r="AX20" s="306"/>
      <c r="AY20" s="306"/>
      <c r="AZ20" s="307"/>
      <c r="BA20" s="437"/>
    </row>
    <row r="21" spans="1:53" s="233" customFormat="1" ht="18" customHeight="1" x14ac:dyDescent="0.15">
      <c r="A21" s="225"/>
      <c r="B21" s="234" t="s">
        <v>6</v>
      </c>
      <c r="C21" s="227"/>
      <c r="D21" s="757">
        <f t="shared" si="1"/>
        <v>55309</v>
      </c>
      <c r="E21" s="740">
        <f t="shared" si="2"/>
        <v>34330</v>
      </c>
      <c r="F21" s="578">
        <f t="shared" si="3"/>
        <v>62.069464282485676</v>
      </c>
      <c r="G21" s="740">
        <f t="shared" si="4"/>
        <v>20979</v>
      </c>
      <c r="H21" s="238">
        <f t="shared" si="3"/>
        <v>37.930535717514331</v>
      </c>
      <c r="I21" s="227"/>
      <c r="J21" s="235">
        <f t="shared" si="5"/>
        <v>15084</v>
      </c>
      <c r="K21" s="752">
        <f t="shared" si="6"/>
        <v>27.272234175269851</v>
      </c>
      <c r="L21" s="746">
        <v>6170</v>
      </c>
      <c r="M21" s="749">
        <v>40.904269424555821</v>
      </c>
      <c r="N21" s="746">
        <v>8914</v>
      </c>
      <c r="O21" s="236">
        <v>59.095730575444186</v>
      </c>
      <c r="P21" s="227"/>
      <c r="Q21" s="235">
        <v>11206</v>
      </c>
      <c r="R21" s="752">
        <v>20.260717062322588</v>
      </c>
      <c r="S21" s="746">
        <v>6624</v>
      </c>
      <c r="T21" s="749">
        <v>59.111190433696237</v>
      </c>
      <c r="U21" s="746">
        <v>4582</v>
      </c>
      <c r="V21" s="236">
        <v>40.888809566303763</v>
      </c>
      <c r="W21" s="227"/>
      <c r="X21" s="235">
        <v>29019</v>
      </c>
      <c r="Y21" s="752">
        <v>52.467048762407565</v>
      </c>
      <c r="Z21" s="746">
        <v>21536</v>
      </c>
      <c r="AA21" s="749">
        <v>74.213446362727865</v>
      </c>
      <c r="AB21" s="746">
        <v>7483</v>
      </c>
      <c r="AC21" s="236">
        <f t="shared" si="0"/>
        <v>25.786553637272132</v>
      </c>
      <c r="AD21" s="576"/>
      <c r="AE21" s="306"/>
      <c r="AF21" s="306"/>
      <c r="AG21" s="306"/>
      <c r="AH21" s="307"/>
      <c r="AI21" s="438"/>
      <c r="AJ21" s="232"/>
      <c r="AK21" s="306"/>
      <c r="AL21" s="306"/>
      <c r="AM21" s="306"/>
      <c r="AN21" s="307"/>
      <c r="AO21" s="437"/>
      <c r="AQ21" s="306"/>
      <c r="AR21" s="306"/>
      <c r="AS21" s="306"/>
      <c r="AT21" s="307"/>
      <c r="AU21" s="437"/>
      <c r="AW21" s="306"/>
      <c r="AX21" s="306"/>
      <c r="AY21" s="306"/>
      <c r="AZ21" s="307"/>
      <c r="BA21" s="437"/>
    </row>
    <row r="22" spans="1:53" s="233" customFormat="1" ht="18" customHeight="1" x14ac:dyDescent="0.15">
      <c r="A22" s="225"/>
      <c r="B22" s="234" t="s">
        <v>5</v>
      </c>
      <c r="C22" s="227"/>
      <c r="D22" s="757">
        <f t="shared" si="1"/>
        <v>12869</v>
      </c>
      <c r="E22" s="740">
        <f t="shared" si="2"/>
        <v>8225</v>
      </c>
      <c r="F22" s="578">
        <f t="shared" si="3"/>
        <v>63.913279975134039</v>
      </c>
      <c r="G22" s="740">
        <f t="shared" si="4"/>
        <v>4644</v>
      </c>
      <c r="H22" s="238">
        <f t="shared" si="3"/>
        <v>36.086720024865961</v>
      </c>
      <c r="I22" s="227"/>
      <c r="J22" s="235">
        <f t="shared" si="5"/>
        <v>3354</v>
      </c>
      <c r="K22" s="752">
        <f t="shared" si="6"/>
        <v>26.062631129069857</v>
      </c>
      <c r="L22" s="746">
        <v>1427</v>
      </c>
      <c r="M22" s="749">
        <v>42.546213476446034</v>
      </c>
      <c r="N22" s="746">
        <v>1927</v>
      </c>
      <c r="O22" s="236">
        <v>57.453786523553966</v>
      </c>
      <c r="P22" s="227"/>
      <c r="Q22" s="235">
        <v>2457</v>
      </c>
      <c r="R22" s="752">
        <v>19.09239257129536</v>
      </c>
      <c r="S22" s="746">
        <v>1524</v>
      </c>
      <c r="T22" s="749">
        <v>62.026862026862027</v>
      </c>
      <c r="U22" s="746">
        <v>933</v>
      </c>
      <c r="V22" s="236">
        <v>37.973137973137973</v>
      </c>
      <c r="W22" s="227"/>
      <c r="X22" s="235">
        <v>7058</v>
      </c>
      <c r="Y22" s="752">
        <v>54.844976299634787</v>
      </c>
      <c r="Z22" s="746">
        <v>5274</v>
      </c>
      <c r="AA22" s="749">
        <v>74.723717767072827</v>
      </c>
      <c r="AB22" s="746">
        <v>1784</v>
      </c>
      <c r="AC22" s="236">
        <f t="shared" si="0"/>
        <v>25.276282232927176</v>
      </c>
      <c r="AD22" s="576"/>
      <c r="AE22" s="306"/>
      <c r="AF22" s="306"/>
      <c r="AG22" s="306"/>
      <c r="AH22" s="307"/>
      <c r="AI22" s="437"/>
      <c r="AJ22" s="232"/>
      <c r="AK22" s="306"/>
      <c r="AL22" s="306"/>
      <c r="AM22" s="306"/>
      <c r="AN22" s="307"/>
      <c r="AO22" s="437"/>
      <c r="AQ22" s="306"/>
      <c r="AR22" s="306"/>
      <c r="AS22" s="306"/>
      <c r="AT22" s="307"/>
      <c r="AU22" s="437"/>
      <c r="AW22" s="306"/>
      <c r="AX22" s="306"/>
      <c r="AY22" s="306"/>
      <c r="AZ22" s="307"/>
      <c r="BA22" s="437"/>
    </row>
    <row r="23" spans="1:53" s="233" customFormat="1" ht="18" customHeight="1" x14ac:dyDescent="0.15">
      <c r="A23" s="225"/>
      <c r="B23" s="234" t="s">
        <v>38</v>
      </c>
      <c r="C23" s="227"/>
      <c r="D23" s="757">
        <f t="shared" si="1"/>
        <v>24934</v>
      </c>
      <c r="E23" s="740">
        <f t="shared" si="2"/>
        <v>15429</v>
      </c>
      <c r="F23" s="578">
        <f t="shared" si="3"/>
        <v>61.879361514398013</v>
      </c>
      <c r="G23" s="740">
        <f t="shared" si="4"/>
        <v>9505</v>
      </c>
      <c r="H23" s="238">
        <f t="shared" si="3"/>
        <v>38.120638485601987</v>
      </c>
      <c r="I23" s="227"/>
      <c r="J23" s="235">
        <f t="shared" si="5"/>
        <v>7528</v>
      </c>
      <c r="K23" s="752">
        <f t="shared" si="6"/>
        <v>30.191706104114864</v>
      </c>
      <c r="L23" s="746">
        <v>2930</v>
      </c>
      <c r="M23" s="749">
        <v>38.921360255047823</v>
      </c>
      <c r="N23" s="746">
        <v>4598</v>
      </c>
      <c r="O23" s="236">
        <v>61.078639744952177</v>
      </c>
      <c r="P23" s="227"/>
      <c r="Q23" s="235">
        <v>4735</v>
      </c>
      <c r="R23" s="752">
        <v>18.990133953637603</v>
      </c>
      <c r="S23" s="746">
        <v>2816</v>
      </c>
      <c r="T23" s="749">
        <v>59.472016895459348</v>
      </c>
      <c r="U23" s="746">
        <v>1919</v>
      </c>
      <c r="V23" s="236">
        <v>40.527983104540652</v>
      </c>
      <c r="W23" s="227"/>
      <c r="X23" s="235">
        <v>12671</v>
      </c>
      <c r="Y23" s="752">
        <v>50.818159942247533</v>
      </c>
      <c r="Z23" s="746">
        <v>9683</v>
      </c>
      <c r="AA23" s="749">
        <v>76.418593639018226</v>
      </c>
      <c r="AB23" s="746">
        <v>2988</v>
      </c>
      <c r="AC23" s="236">
        <f t="shared" si="0"/>
        <v>23.58140636098177</v>
      </c>
      <c r="AD23" s="576"/>
      <c r="AE23" s="306"/>
      <c r="AF23" s="306"/>
      <c r="AG23" s="306"/>
      <c r="AH23" s="307"/>
      <c r="AI23" s="437"/>
      <c r="AJ23" s="232"/>
      <c r="AK23" s="306"/>
      <c r="AL23" s="306"/>
      <c r="AM23" s="306"/>
      <c r="AN23" s="307"/>
      <c r="AO23" s="437"/>
      <c r="AQ23" s="306"/>
      <c r="AR23" s="306"/>
      <c r="AS23" s="306"/>
      <c r="AT23" s="307"/>
      <c r="AU23" s="437"/>
      <c r="AW23" s="306"/>
      <c r="AX23" s="306"/>
      <c r="AY23" s="306"/>
      <c r="AZ23" s="307"/>
      <c r="BA23" s="437"/>
    </row>
    <row r="24" spans="1:53" s="233" customFormat="1" ht="18" customHeight="1" x14ac:dyDescent="0.15">
      <c r="A24" s="225"/>
      <c r="B24" s="234" t="s">
        <v>45</v>
      </c>
      <c r="C24" s="227"/>
      <c r="D24" s="757">
        <f t="shared" si="1"/>
        <v>64157</v>
      </c>
      <c r="E24" s="740">
        <f t="shared" si="2"/>
        <v>41508</v>
      </c>
      <c r="F24" s="578">
        <f t="shared" si="3"/>
        <v>64.69753885000857</v>
      </c>
      <c r="G24" s="740">
        <f t="shared" si="4"/>
        <v>22649</v>
      </c>
      <c r="H24" s="238">
        <f t="shared" si="3"/>
        <v>35.30246114999143</v>
      </c>
      <c r="I24" s="227"/>
      <c r="J24" s="235">
        <f t="shared" si="5"/>
        <v>18941</v>
      </c>
      <c r="K24" s="752">
        <f t="shared" si="6"/>
        <v>29.522889162523185</v>
      </c>
      <c r="L24" s="746">
        <v>8718</v>
      </c>
      <c r="M24" s="749">
        <v>46.027136898790985</v>
      </c>
      <c r="N24" s="746">
        <v>10223</v>
      </c>
      <c r="O24" s="236">
        <v>53.972863101209015</v>
      </c>
      <c r="P24" s="227"/>
      <c r="Q24" s="235">
        <v>11630</v>
      </c>
      <c r="R24" s="752">
        <v>18.127406206649312</v>
      </c>
      <c r="S24" s="746">
        <v>7250</v>
      </c>
      <c r="T24" s="749">
        <v>62.338779019776439</v>
      </c>
      <c r="U24" s="746">
        <v>4380</v>
      </c>
      <c r="V24" s="236">
        <v>37.661220980223561</v>
      </c>
      <c r="W24" s="227"/>
      <c r="X24" s="235">
        <v>33586</v>
      </c>
      <c r="Y24" s="752">
        <v>52.349704630827496</v>
      </c>
      <c r="Z24" s="746">
        <v>25540</v>
      </c>
      <c r="AA24" s="749">
        <v>76.043589590900979</v>
      </c>
      <c r="AB24" s="746">
        <v>8046</v>
      </c>
      <c r="AC24" s="236">
        <f t="shared" si="0"/>
        <v>23.956410409099028</v>
      </c>
      <c r="AD24" s="576"/>
      <c r="AE24" s="306"/>
      <c r="AF24" s="306"/>
      <c r="AG24" s="306"/>
      <c r="AH24" s="307"/>
      <c r="AI24" s="437"/>
      <c r="AJ24" s="232"/>
      <c r="AK24" s="306"/>
      <c r="AL24" s="306"/>
      <c r="AM24" s="306"/>
      <c r="AN24" s="307"/>
      <c r="AO24" s="437"/>
      <c r="AQ24" s="306"/>
      <c r="AR24" s="306"/>
      <c r="AS24" s="306"/>
      <c r="AT24" s="307"/>
      <c r="AU24" s="437"/>
      <c r="AW24" s="306"/>
      <c r="AX24" s="306"/>
      <c r="AY24" s="306"/>
      <c r="AZ24" s="307"/>
      <c r="BA24" s="437"/>
    </row>
    <row r="25" spans="1:53" s="241" customFormat="1" ht="18" customHeight="1" x14ac:dyDescent="0.15">
      <c r="A25" s="240"/>
      <c r="B25" s="234" t="s">
        <v>46</v>
      </c>
      <c r="C25" s="227"/>
      <c r="D25" s="757">
        <f t="shared" si="1"/>
        <v>17555</v>
      </c>
      <c r="E25" s="740">
        <f t="shared" si="2"/>
        <v>9752</v>
      </c>
      <c r="F25" s="578">
        <f t="shared" si="3"/>
        <v>55.551125035602389</v>
      </c>
      <c r="G25" s="740">
        <f t="shared" si="4"/>
        <v>7803</v>
      </c>
      <c r="H25" s="238">
        <f t="shared" si="3"/>
        <v>44.448874964397604</v>
      </c>
      <c r="I25" s="227"/>
      <c r="J25" s="235">
        <f t="shared" si="5"/>
        <v>7190</v>
      </c>
      <c r="K25" s="752">
        <f t="shared" si="6"/>
        <v>40.956992309883219</v>
      </c>
      <c r="L25" s="746">
        <v>2646</v>
      </c>
      <c r="M25" s="749">
        <v>36.801112656467318</v>
      </c>
      <c r="N25" s="746">
        <v>4544</v>
      </c>
      <c r="O25" s="236">
        <v>63.198887343532682</v>
      </c>
      <c r="P25" s="227"/>
      <c r="Q25" s="235">
        <v>3310</v>
      </c>
      <c r="R25" s="752">
        <v>18.855027057818287</v>
      </c>
      <c r="S25" s="746">
        <v>1876</v>
      </c>
      <c r="T25" s="749">
        <v>56.676737160120851</v>
      </c>
      <c r="U25" s="746">
        <v>1434</v>
      </c>
      <c r="V25" s="236">
        <v>43.323262839879156</v>
      </c>
      <c r="W25" s="227"/>
      <c r="X25" s="235">
        <v>7055</v>
      </c>
      <c r="Y25" s="752">
        <v>40.18798063229849</v>
      </c>
      <c r="Z25" s="746">
        <v>5230</v>
      </c>
      <c r="AA25" s="749">
        <v>74.131821403260105</v>
      </c>
      <c r="AB25" s="746">
        <v>1825</v>
      </c>
      <c r="AC25" s="236">
        <f t="shared" si="0"/>
        <v>25.868178596739899</v>
      </c>
      <c r="AD25" s="576"/>
      <c r="AE25" s="306"/>
      <c r="AF25" s="306"/>
      <c r="AG25" s="306"/>
      <c r="AH25" s="307"/>
      <c r="AI25" s="437"/>
      <c r="AJ25" s="232"/>
      <c r="AK25" s="306"/>
      <c r="AL25" s="306"/>
      <c r="AM25" s="306"/>
      <c r="AN25" s="307"/>
      <c r="AO25" s="437"/>
      <c r="AQ25" s="306"/>
      <c r="AR25" s="306"/>
      <c r="AS25" s="306"/>
      <c r="AT25" s="307"/>
      <c r="AU25" s="437"/>
      <c r="AW25" s="306"/>
      <c r="AX25" s="306"/>
      <c r="AY25" s="306"/>
      <c r="AZ25" s="307"/>
      <c r="BA25" s="437"/>
    </row>
    <row r="26" spans="1:53" s="233" customFormat="1" ht="18" customHeight="1" x14ac:dyDescent="0.15">
      <c r="B26" s="234" t="s">
        <v>47</v>
      </c>
      <c r="C26" s="227"/>
      <c r="D26" s="759">
        <f t="shared" si="1"/>
        <v>5959</v>
      </c>
      <c r="E26" s="742">
        <f t="shared" si="2"/>
        <v>3828</v>
      </c>
      <c r="F26" s="580">
        <f t="shared" si="3"/>
        <v>64.238966269508296</v>
      </c>
      <c r="G26" s="742">
        <f t="shared" si="4"/>
        <v>2131</v>
      </c>
      <c r="H26" s="238">
        <f t="shared" si="3"/>
        <v>35.76103373049169</v>
      </c>
      <c r="I26" s="227"/>
      <c r="J26" s="239">
        <f t="shared" si="5"/>
        <v>1142</v>
      </c>
      <c r="K26" s="753">
        <f t="shared" si="6"/>
        <v>19.164289310286961</v>
      </c>
      <c r="L26" s="741">
        <v>439</v>
      </c>
      <c r="M26" s="579">
        <v>38.441330998248688</v>
      </c>
      <c r="N26" s="741">
        <v>703</v>
      </c>
      <c r="O26" s="236">
        <v>61.558669001751312</v>
      </c>
      <c r="P26" s="227"/>
      <c r="Q26" s="239">
        <v>860</v>
      </c>
      <c r="R26" s="753">
        <v>14.431951669743246</v>
      </c>
      <c r="S26" s="741">
        <v>473</v>
      </c>
      <c r="T26" s="579">
        <v>55.000000000000007</v>
      </c>
      <c r="U26" s="741">
        <v>387</v>
      </c>
      <c r="V26" s="236">
        <v>45</v>
      </c>
      <c r="W26" s="227"/>
      <c r="X26" s="239">
        <v>3957</v>
      </c>
      <c r="Y26" s="753">
        <v>66.403759019969797</v>
      </c>
      <c r="Z26" s="741">
        <v>2916</v>
      </c>
      <c r="AA26" s="579">
        <v>73.692191053828665</v>
      </c>
      <c r="AB26" s="741">
        <v>1041</v>
      </c>
      <c r="AC26" s="236">
        <f t="shared" si="0"/>
        <v>26.307808946171342</v>
      </c>
      <c r="AD26" s="576"/>
      <c r="AE26" s="306"/>
      <c r="AF26" s="306"/>
      <c r="AG26" s="306"/>
      <c r="AH26" s="307"/>
      <c r="AI26" s="437"/>
      <c r="AJ26" s="232"/>
      <c r="AK26" s="306"/>
      <c r="AL26" s="306"/>
      <c r="AM26" s="306"/>
      <c r="AN26" s="307"/>
      <c r="AO26" s="437"/>
      <c r="AQ26" s="306"/>
      <c r="AR26" s="306"/>
      <c r="AS26" s="306"/>
      <c r="AT26" s="307"/>
      <c r="AU26" s="437"/>
      <c r="AW26" s="306"/>
      <c r="AX26" s="306"/>
      <c r="AY26" s="306"/>
      <c r="AZ26" s="307"/>
      <c r="BA26" s="437"/>
    </row>
    <row r="27" spans="1:53" s="233" customFormat="1" ht="18" customHeight="1" x14ac:dyDescent="0.15">
      <c r="B27" s="234" t="s">
        <v>48</v>
      </c>
      <c r="C27" s="227"/>
      <c r="D27" s="759">
        <f t="shared" si="1"/>
        <v>25631</v>
      </c>
      <c r="E27" s="742">
        <f t="shared" si="2"/>
        <v>15818</v>
      </c>
      <c r="F27" s="580">
        <f t="shared" si="3"/>
        <v>61.714330303148536</v>
      </c>
      <c r="G27" s="742">
        <f t="shared" si="4"/>
        <v>9813</v>
      </c>
      <c r="H27" s="238">
        <f t="shared" si="3"/>
        <v>38.285669696851471</v>
      </c>
      <c r="I27" s="227"/>
      <c r="J27" s="239">
        <f t="shared" si="5"/>
        <v>6523</v>
      </c>
      <c r="K27" s="753">
        <f t="shared" si="6"/>
        <v>25.449650813468068</v>
      </c>
      <c r="L27" s="741">
        <v>2560</v>
      </c>
      <c r="M27" s="579">
        <v>39.245745822474319</v>
      </c>
      <c r="N27" s="741">
        <v>3963</v>
      </c>
      <c r="O27" s="236">
        <v>60.754254177525681</v>
      </c>
      <c r="P27" s="227"/>
      <c r="Q27" s="239">
        <v>4669</v>
      </c>
      <c r="R27" s="753">
        <v>18.216222543014318</v>
      </c>
      <c r="S27" s="741">
        <v>2569</v>
      </c>
      <c r="T27" s="579">
        <v>55.022488755622192</v>
      </c>
      <c r="U27" s="741">
        <v>2100</v>
      </c>
      <c r="V27" s="236">
        <v>44.977511244377808</v>
      </c>
      <c r="W27" s="227"/>
      <c r="X27" s="239">
        <v>14439</v>
      </c>
      <c r="Y27" s="753">
        <v>56.334126643517614</v>
      </c>
      <c r="Z27" s="741">
        <v>10689</v>
      </c>
      <c r="AA27" s="579">
        <v>74.028672345730314</v>
      </c>
      <c r="AB27" s="741">
        <v>3750</v>
      </c>
      <c r="AC27" s="236">
        <f t="shared" si="0"/>
        <v>25.97132765426969</v>
      </c>
      <c r="AD27" s="576"/>
      <c r="AE27" s="306"/>
      <c r="AF27" s="306"/>
      <c r="AG27" s="306"/>
      <c r="AH27" s="307"/>
      <c r="AI27" s="438"/>
      <c r="AJ27" s="232"/>
      <c r="AK27" s="306"/>
      <c r="AL27" s="306"/>
      <c r="AM27" s="306"/>
      <c r="AN27" s="307"/>
      <c r="AO27" s="437"/>
      <c r="AQ27" s="306"/>
      <c r="AR27" s="306"/>
      <c r="AS27" s="306"/>
      <c r="AT27" s="307"/>
      <c r="AU27" s="437"/>
      <c r="AW27" s="306"/>
      <c r="AX27" s="306"/>
      <c r="AY27" s="306"/>
      <c r="AZ27" s="307"/>
      <c r="BA27" s="437"/>
    </row>
    <row r="28" spans="1:53" s="233" customFormat="1" ht="18" customHeight="1" x14ac:dyDescent="0.15">
      <c r="B28" s="234" t="s">
        <v>49</v>
      </c>
      <c r="C28" s="227"/>
      <c r="D28" s="759">
        <f t="shared" si="1"/>
        <v>4196</v>
      </c>
      <c r="E28" s="742">
        <f t="shared" si="2"/>
        <v>2728</v>
      </c>
      <c r="F28" s="580">
        <f t="shared" si="3"/>
        <v>65.014299332697817</v>
      </c>
      <c r="G28" s="742">
        <f t="shared" si="4"/>
        <v>1468</v>
      </c>
      <c r="H28" s="244">
        <f t="shared" si="3"/>
        <v>34.985700667302197</v>
      </c>
      <c r="I28" s="227"/>
      <c r="J28" s="239">
        <f t="shared" si="5"/>
        <v>699</v>
      </c>
      <c r="K28" s="753">
        <f t="shared" si="6"/>
        <v>16.658722592945661</v>
      </c>
      <c r="L28" s="741">
        <v>290</v>
      </c>
      <c r="M28" s="579">
        <v>41.487839771101577</v>
      </c>
      <c r="N28" s="741">
        <v>409</v>
      </c>
      <c r="O28" s="243">
        <v>58.512160228898423</v>
      </c>
      <c r="P28" s="227"/>
      <c r="Q28" s="239">
        <v>753</v>
      </c>
      <c r="R28" s="753">
        <v>17.945662535748333</v>
      </c>
      <c r="S28" s="741">
        <v>427</v>
      </c>
      <c r="T28" s="579">
        <v>56.706507304116869</v>
      </c>
      <c r="U28" s="741">
        <v>326</v>
      </c>
      <c r="V28" s="243">
        <v>43.293492695883131</v>
      </c>
      <c r="W28" s="227"/>
      <c r="X28" s="239">
        <v>2744</v>
      </c>
      <c r="Y28" s="753">
        <v>65.395614871306009</v>
      </c>
      <c r="Z28" s="741">
        <v>2011</v>
      </c>
      <c r="AA28" s="579">
        <v>73.287172011661809</v>
      </c>
      <c r="AB28" s="741">
        <v>733</v>
      </c>
      <c r="AC28" s="243">
        <f t="shared" si="0"/>
        <v>26.712827988338194</v>
      </c>
      <c r="AD28" s="576"/>
      <c r="AE28" s="306"/>
      <c r="AF28" s="306"/>
      <c r="AG28" s="306"/>
      <c r="AH28" s="307"/>
      <c r="AI28" s="437"/>
      <c r="AJ28" s="232"/>
      <c r="AK28" s="306"/>
      <c r="AL28" s="306"/>
      <c r="AM28" s="306"/>
      <c r="AN28" s="307"/>
      <c r="AO28" s="437"/>
      <c r="AQ28" s="306"/>
      <c r="AR28" s="306"/>
      <c r="AS28" s="306"/>
      <c r="AT28" s="307"/>
      <c r="AU28" s="437"/>
      <c r="AW28" s="306"/>
      <c r="AX28" s="306"/>
      <c r="AY28" s="306"/>
      <c r="AZ28" s="307"/>
      <c r="BA28" s="437"/>
    </row>
    <row r="29" spans="1:53" s="233" customFormat="1" ht="18" customHeight="1" x14ac:dyDescent="0.15">
      <c r="B29" s="245" t="s">
        <v>4</v>
      </c>
      <c r="C29" s="227"/>
      <c r="D29" s="760">
        <f t="shared" si="1"/>
        <v>1303</v>
      </c>
      <c r="E29" s="743">
        <f t="shared" si="2"/>
        <v>712</v>
      </c>
      <c r="F29" s="581">
        <f t="shared" si="3"/>
        <v>54.643131235610134</v>
      </c>
      <c r="G29" s="743">
        <f t="shared" si="4"/>
        <v>591</v>
      </c>
      <c r="H29" s="249">
        <f t="shared" si="3"/>
        <v>45.356868764389866</v>
      </c>
      <c r="I29" s="227"/>
      <c r="J29" s="246">
        <f t="shared" si="5"/>
        <v>725</v>
      </c>
      <c r="K29" s="754">
        <f t="shared" si="6"/>
        <v>55.640828856485037</v>
      </c>
      <c r="L29" s="747">
        <v>267</v>
      </c>
      <c r="M29" s="750">
        <v>36.827586206896548</v>
      </c>
      <c r="N29" s="747">
        <v>458</v>
      </c>
      <c r="O29" s="247">
        <v>63.172413793103445</v>
      </c>
      <c r="P29" s="227"/>
      <c r="Q29" s="246">
        <v>192</v>
      </c>
      <c r="R29" s="754">
        <v>14.735226400613968</v>
      </c>
      <c r="S29" s="747">
        <v>136</v>
      </c>
      <c r="T29" s="750">
        <v>70.833333333333343</v>
      </c>
      <c r="U29" s="747">
        <v>56</v>
      </c>
      <c r="V29" s="247">
        <v>29.166666666666668</v>
      </c>
      <c r="W29" s="227"/>
      <c r="X29" s="246">
        <v>386</v>
      </c>
      <c r="Y29" s="754">
        <v>29.623944742900999</v>
      </c>
      <c r="Z29" s="747">
        <v>309</v>
      </c>
      <c r="AA29" s="750">
        <v>80.051813471502584</v>
      </c>
      <c r="AB29" s="747">
        <v>77</v>
      </c>
      <c r="AC29" s="247">
        <f t="shared" si="0"/>
        <v>19.948186528497409</v>
      </c>
      <c r="AD29" s="576"/>
      <c r="AE29" s="306"/>
      <c r="AF29" s="306"/>
      <c r="AG29" s="306"/>
      <c r="AH29" s="307"/>
      <c r="AI29" s="437"/>
      <c r="AJ29" s="232"/>
      <c r="AK29" s="306"/>
      <c r="AL29" s="306"/>
      <c r="AM29" s="306"/>
      <c r="AN29" s="307"/>
      <c r="AO29" s="437"/>
      <c r="AQ29" s="306"/>
      <c r="AR29" s="306"/>
      <c r="AS29" s="306"/>
      <c r="AT29" s="307"/>
      <c r="AU29" s="437"/>
      <c r="AW29" s="306"/>
      <c r="AX29" s="306"/>
      <c r="AY29" s="306"/>
      <c r="AZ29" s="307"/>
      <c r="BA29" s="437"/>
    </row>
    <row r="30" spans="1:53" s="224" customFormat="1" ht="3.75" customHeight="1" x14ac:dyDescent="0.15">
      <c r="A30" s="221"/>
      <c r="B30" s="222"/>
      <c r="C30" s="223"/>
      <c r="D30" s="222"/>
      <c r="E30" s="222"/>
      <c r="F30" s="222"/>
      <c r="G30" s="222"/>
      <c r="H30" s="251"/>
      <c r="I30" s="223"/>
      <c r="J30" s="222"/>
      <c r="K30" s="222"/>
      <c r="L30" s="222"/>
      <c r="M30" s="222"/>
      <c r="N30" s="222"/>
      <c r="O30" s="575"/>
      <c r="P30" s="223"/>
      <c r="Q30" s="222"/>
      <c r="R30" s="222"/>
      <c r="S30" s="222"/>
      <c r="T30" s="222"/>
      <c r="U30" s="222"/>
      <c r="V30" s="575"/>
      <c r="W30" s="223"/>
      <c r="X30" s="222"/>
      <c r="Y30" s="222"/>
      <c r="Z30" s="222"/>
      <c r="AA30" s="222"/>
      <c r="AB30" s="222"/>
      <c r="AC30" s="575"/>
      <c r="AD30" s="576"/>
      <c r="AE30" s="310"/>
      <c r="AF30" s="310"/>
      <c r="AG30" s="306"/>
      <c r="AH30" s="307"/>
      <c r="AI30" s="437"/>
      <c r="AJ30" s="232"/>
      <c r="AK30" s="310"/>
      <c r="AL30" s="310"/>
      <c r="AM30" s="306"/>
      <c r="AN30" s="307"/>
      <c r="AO30" s="437"/>
      <c r="AQ30" s="310"/>
      <c r="AR30" s="310"/>
      <c r="AS30" s="306"/>
      <c r="AT30" s="307"/>
      <c r="AU30" s="437"/>
      <c r="AW30" s="310"/>
      <c r="AX30" s="310"/>
      <c r="AY30" s="306"/>
      <c r="AZ30" s="307"/>
      <c r="BA30" s="437"/>
    </row>
    <row r="31" spans="1:53" s="252" customFormat="1" ht="18" customHeight="1" x14ac:dyDescent="0.15">
      <c r="B31" s="253" t="s">
        <v>3</v>
      </c>
      <c r="C31" s="212"/>
      <c r="D31" s="761">
        <f>J31+Q31+X31</f>
        <v>564365</v>
      </c>
      <c r="E31" s="744">
        <f>L31+S31+Z31</f>
        <v>354673</v>
      </c>
      <c r="F31" s="410">
        <f>E31/$D31*100</f>
        <v>62.844612972101388</v>
      </c>
      <c r="G31" s="744">
        <f>N31+U31+AB31</f>
        <v>209692</v>
      </c>
      <c r="H31" s="256">
        <f>G31/$D31*100</f>
        <v>37.155387027898612</v>
      </c>
      <c r="I31" s="212"/>
      <c r="J31" s="254">
        <f>SUM(J12:J29)</f>
        <v>156027</v>
      </c>
      <c r="K31" s="755">
        <f>J31/$D31*100</f>
        <v>27.646469926377431</v>
      </c>
      <c r="L31" s="744">
        <f>SUM(L12:L29)</f>
        <v>64229</v>
      </c>
      <c r="M31" s="410">
        <f t="shared" ref="M31:O31" si="7">L31/$J31*100</f>
        <v>41.165311132047663</v>
      </c>
      <c r="N31" s="744">
        <f>SUM(N12:N29)</f>
        <v>91798</v>
      </c>
      <c r="O31" s="255">
        <f t="shared" si="7"/>
        <v>58.834688867952345</v>
      </c>
      <c r="P31" s="212"/>
      <c r="Q31" s="254">
        <f>SUM(Q12:Q29)</f>
        <v>108842</v>
      </c>
      <c r="R31" s="755">
        <f>Q31/$D31*100</f>
        <v>19.285745926838128</v>
      </c>
      <c r="S31" s="744">
        <f>SUM(S12:S29)</f>
        <v>65901</v>
      </c>
      <c r="T31" s="410">
        <f>S31/$Q31*100</f>
        <v>60.547398982010627</v>
      </c>
      <c r="U31" s="744">
        <f>SUM(U12:U29)</f>
        <v>42941</v>
      </c>
      <c r="V31" s="255">
        <f>U31/$Q31*100</f>
        <v>39.45260101798938</v>
      </c>
      <c r="W31" s="212"/>
      <c r="X31" s="254">
        <f>SUM(X12:X29)</f>
        <v>299496</v>
      </c>
      <c r="Y31" s="755">
        <f>X31/$D31*100</f>
        <v>53.067784146784433</v>
      </c>
      <c r="Z31" s="744">
        <f>SUM(Z12:Z29)</f>
        <v>224543</v>
      </c>
      <c r="AA31" s="410">
        <f>Z31/$X31*100</f>
        <v>74.973622352218399</v>
      </c>
      <c r="AB31" s="744">
        <f>SUM(AB12:AB29)</f>
        <v>74953</v>
      </c>
      <c r="AC31" s="255">
        <f>AB31/$X31*100</f>
        <v>25.026377647781604</v>
      </c>
      <c r="AD31" s="576"/>
      <c r="AE31" s="306"/>
      <c r="AF31" s="306"/>
      <c r="AG31" s="310"/>
      <c r="AH31" s="310"/>
      <c r="AI31" s="439"/>
      <c r="AJ31" s="440"/>
      <c r="AK31" s="306"/>
      <c r="AL31" s="306"/>
      <c r="AM31" s="310"/>
      <c r="AN31" s="310"/>
      <c r="AO31" s="439"/>
      <c r="AQ31" s="306"/>
      <c r="AR31" s="306"/>
      <c r="AS31" s="310"/>
      <c r="AT31" s="310"/>
      <c r="AU31" s="439"/>
      <c r="AW31" s="306"/>
      <c r="AX31" s="306"/>
      <c r="AY31" s="310"/>
      <c r="AZ31" s="310"/>
      <c r="BA31" s="439"/>
    </row>
    <row r="32" spans="1:53" s="257" customFormat="1" ht="5.25" customHeight="1" x14ac:dyDescent="0.2">
      <c r="B32" s="258" t="s">
        <v>42</v>
      </c>
      <c r="C32" s="259"/>
      <c r="I32" s="259"/>
    </row>
    <row r="33" spans="2:14" s="252" customFormat="1" ht="5.25" customHeight="1" x14ac:dyDescent="0.2">
      <c r="B33" s="258" t="s">
        <v>50</v>
      </c>
      <c r="C33" s="261"/>
      <c r="I33" s="261"/>
    </row>
    <row r="34" spans="2:14" s="252" customFormat="1" ht="13.5" customHeight="1" x14ac:dyDescent="0.2">
      <c r="B34" s="1083"/>
      <c r="C34" s="1083"/>
      <c r="D34" s="1083"/>
      <c r="E34" s="1083"/>
      <c r="F34" s="1083"/>
      <c r="G34" s="1083"/>
      <c r="H34" s="1083"/>
    </row>
    <row r="35" spans="2:14" ht="29.25" customHeight="1" x14ac:dyDescent="0.2">
      <c r="B35" s="1090"/>
      <c r="C35" s="1090"/>
      <c r="D35" s="1090"/>
      <c r="E35" s="737"/>
      <c r="F35" s="737"/>
      <c r="G35" s="737"/>
      <c r="H35" s="263"/>
      <c r="I35" s="263"/>
      <c r="J35" s="263"/>
      <c r="K35" s="263"/>
      <c r="L35" s="263"/>
      <c r="M35" s="263"/>
      <c r="N35" s="263"/>
    </row>
    <row r="36" spans="2:14" ht="4.5" customHeight="1" x14ac:dyDescent="0.2">
      <c r="B36" s="1091"/>
      <c r="C36" s="1091"/>
      <c r="D36" s="1091"/>
      <c r="E36" s="738"/>
      <c r="F36" s="738"/>
      <c r="G36" s="738"/>
      <c r="H36" s="263"/>
      <c r="I36" s="263"/>
      <c r="J36" s="263"/>
      <c r="K36" s="263"/>
      <c r="L36" s="263"/>
      <c r="M36" s="263"/>
      <c r="N36" s="263"/>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93">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0.140625" style="262" bestFit="1" customWidth="1"/>
    <col min="5" max="5" width="10.28515625" style="262" customWidth="1"/>
    <col min="6" max="6" width="7" style="262" customWidth="1"/>
    <col min="7" max="7" width="8.85546875" style="262" customWidth="1"/>
    <col min="8" max="8" width="7" style="262" customWidth="1"/>
    <col min="9" max="9" width="0.42578125" style="262" customWidth="1"/>
    <col min="10" max="10" width="8.42578125" style="262" bestFit="1" customWidth="1"/>
    <col min="11" max="11" width="6.7109375" style="262" customWidth="1"/>
    <col min="12" max="12" width="8.42578125" style="262" customWidth="1"/>
    <col min="13" max="13" width="6.7109375" style="262" bestFit="1" customWidth="1"/>
    <col min="14" max="14" width="8.42578125" style="262" customWidth="1"/>
    <col min="15" max="15" width="6.7109375" style="262" bestFit="1" customWidth="1"/>
    <col min="16" max="16" width="0.42578125" style="262" customWidth="1"/>
    <col min="17" max="17" width="8.42578125" style="262" bestFit="1" customWidth="1"/>
    <col min="18" max="18" width="6.85546875" style="262" customWidth="1"/>
    <col min="19" max="19" width="8.42578125" style="262" customWidth="1"/>
    <col min="20" max="20" width="6.7109375" style="262" bestFit="1" customWidth="1"/>
    <col min="21" max="21" width="8.42578125" style="262" customWidth="1"/>
    <col min="22" max="22" width="6.7109375" style="262" bestFit="1" customWidth="1"/>
    <col min="23" max="23" width="0.42578125" style="262" customWidth="1"/>
    <col min="24" max="24" width="8.42578125" style="262" bestFit="1" customWidth="1"/>
    <col min="25" max="25" width="7" style="262" customWidth="1"/>
    <col min="26" max="26" width="8.42578125" style="262" customWidth="1"/>
    <col min="27" max="27" width="6.7109375" style="262" bestFit="1" customWidth="1"/>
    <col min="28" max="28" width="8.42578125" style="262" customWidth="1"/>
    <col min="29" max="29" width="6.7109375" style="262" bestFit="1" customWidth="1"/>
    <col min="30" max="30" width="11.42578125" style="262"/>
    <col min="31" max="33" width="2.42578125" style="262" bestFit="1" customWidth="1"/>
    <col min="34" max="34" width="13" style="262" bestFit="1" customWidth="1"/>
    <col min="35" max="35" width="3.42578125" style="262" bestFit="1" customWidth="1"/>
    <col min="36" max="36" width="3.85546875" style="262" customWidth="1"/>
    <col min="37" max="39" width="2.42578125" style="262" bestFit="1" customWidth="1"/>
    <col min="40" max="40" width="8.42578125" style="262" bestFit="1" customWidth="1"/>
    <col min="41" max="41" width="3.42578125" style="262" bestFit="1" customWidth="1"/>
    <col min="42" max="42" width="3.5703125" style="262" customWidth="1"/>
    <col min="43" max="45" width="2.42578125" style="262" bestFit="1" customWidth="1"/>
    <col min="46" max="46" width="8.42578125" style="262" bestFit="1" customWidth="1"/>
    <col min="47" max="47" width="4.140625" style="262" bestFit="1" customWidth="1"/>
    <col min="48" max="48" width="3.28515625" style="262" customWidth="1"/>
    <col min="49" max="49" width="4.28515625" style="262" bestFit="1" customWidth="1"/>
    <col min="50" max="50" width="2.42578125" style="262" bestFit="1" customWidth="1"/>
    <col min="51" max="51" width="4.28515625" style="262" bestFit="1" customWidth="1"/>
    <col min="52" max="52" width="8.42578125" style="262" bestFit="1" customWidth="1"/>
    <col min="53" max="53" width="4.28515625" style="262" bestFit="1" customWidth="1"/>
    <col min="54" max="16384" width="11.42578125" style="262"/>
  </cols>
  <sheetData>
    <row r="1" spans="1:53" s="202" customFormat="1" ht="15" customHeight="1" x14ac:dyDescent="0.2">
      <c r="A1" s="714" t="s">
        <v>53</v>
      </c>
      <c r="B1" s="203"/>
      <c r="C1" s="204"/>
      <c r="I1" s="204"/>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6" customFormat="1" ht="52.5" customHeight="1" x14ac:dyDescent="0.2">
      <c r="B2" s="1059"/>
      <c r="C2" s="1059"/>
    </row>
    <row r="3" spans="1:53" s="209" customFormat="1" ht="4.5" customHeight="1" x14ac:dyDescent="0.2">
      <c r="B3" s="1060"/>
      <c r="C3" s="1060"/>
    </row>
    <row r="4" spans="1:53" s="209" customFormat="1" ht="17.25" customHeight="1" x14ac:dyDescent="0.2">
      <c r="A4" s="1060" t="s">
        <v>418</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row>
    <row r="5" spans="1:53" s="209" customFormat="1" ht="17.25" customHeight="1" x14ac:dyDescent="0.2">
      <c r="B5" s="1061" t="str">
        <f>porsaad!B6</f>
        <v>Situación a 28 de febrero de 2023</v>
      </c>
      <c r="C5" s="1061"/>
      <c r="D5" s="1061"/>
      <c r="E5" s="1061"/>
      <c r="F5" s="1061"/>
      <c r="G5" s="1061"/>
      <c r="H5" s="1061"/>
      <c r="I5" s="1061"/>
      <c r="J5" s="1061"/>
      <c r="K5" s="1061"/>
      <c r="L5" s="1061"/>
      <c r="M5" s="1061"/>
      <c r="N5" s="1061"/>
      <c r="O5" s="1061"/>
      <c r="P5" s="1061"/>
      <c r="Q5" s="1061"/>
      <c r="R5" s="1061"/>
      <c r="S5" s="1061"/>
      <c r="T5" s="1061"/>
      <c r="U5" s="1061"/>
      <c r="V5" s="1061"/>
      <c r="W5" s="1061"/>
      <c r="X5" s="1061"/>
      <c r="Y5" s="1061"/>
      <c r="Z5" s="1061"/>
      <c r="AA5" s="1061"/>
      <c r="AB5" s="1061"/>
      <c r="AC5" s="1061"/>
    </row>
    <row r="6" spans="1:53" s="209" customFormat="1" ht="6" customHeight="1" x14ac:dyDescent="0.2"/>
    <row r="7" spans="1:53" s="214" customFormat="1" ht="12.75" customHeight="1" x14ac:dyDescent="0.2">
      <c r="A7" s="210"/>
      <c r="B7" s="1062" t="s">
        <v>15</v>
      </c>
      <c r="C7" s="212"/>
      <c r="D7" s="1065" t="s">
        <v>243</v>
      </c>
      <c r="E7" s="1066"/>
      <c r="F7" s="1066"/>
      <c r="G7" s="1066"/>
      <c r="H7" s="1066"/>
      <c r="I7" s="569"/>
      <c r="J7" s="1069"/>
      <c r="K7" s="1069"/>
      <c r="L7" s="1069"/>
      <c r="M7" s="1069"/>
      <c r="N7" s="1069"/>
      <c r="O7" s="1069"/>
      <c r="P7" s="569"/>
      <c r="Q7" s="1069"/>
      <c r="R7" s="1069"/>
      <c r="S7" s="1069"/>
      <c r="T7" s="1069"/>
      <c r="U7" s="1069"/>
      <c r="V7" s="1069"/>
      <c r="W7" s="569"/>
      <c r="X7" s="1069"/>
      <c r="Y7" s="1069"/>
      <c r="Z7" s="1069"/>
      <c r="AA7" s="1069"/>
      <c r="AB7" s="1069"/>
      <c r="AC7" s="1070"/>
      <c r="AD7" s="431"/>
      <c r="AE7" s="431"/>
      <c r="AF7" s="432"/>
      <c r="AG7" s="432"/>
      <c r="AH7" s="432"/>
      <c r="AI7" s="432"/>
      <c r="AJ7" s="432"/>
      <c r="AK7" s="432"/>
      <c r="AL7" s="433"/>
    </row>
    <row r="8" spans="1:53" s="214" customFormat="1" ht="25.5" customHeight="1" x14ac:dyDescent="0.2">
      <c r="A8" s="210"/>
      <c r="B8" s="1063"/>
      <c r="C8" s="212"/>
      <c r="D8" s="1067"/>
      <c r="E8" s="1068"/>
      <c r="F8" s="1068"/>
      <c r="G8" s="1068"/>
      <c r="H8" s="1068"/>
      <c r="I8" s="502"/>
      <c r="J8" s="1071" t="s">
        <v>244</v>
      </c>
      <c r="K8" s="1069"/>
      <c r="L8" s="1069"/>
      <c r="M8" s="1069"/>
      <c r="N8" s="1069"/>
      <c r="O8" s="1070"/>
      <c r="P8" s="212"/>
      <c r="Q8" s="1071" t="s">
        <v>245</v>
      </c>
      <c r="R8" s="1069"/>
      <c r="S8" s="1069"/>
      <c r="T8" s="1069"/>
      <c r="U8" s="1069"/>
      <c r="V8" s="1070"/>
      <c r="W8" s="212"/>
      <c r="X8" s="1071" t="s">
        <v>246</v>
      </c>
      <c r="Y8" s="1069"/>
      <c r="Z8" s="1069"/>
      <c r="AA8" s="1069"/>
      <c r="AB8" s="1069"/>
      <c r="AC8" s="1070"/>
      <c r="AD8" s="431"/>
      <c r="AE8" s="431"/>
      <c r="AF8" s="432"/>
      <c r="AG8" s="432"/>
      <c r="AH8" s="432"/>
      <c r="AI8" s="432"/>
      <c r="AJ8" s="432"/>
      <c r="AK8" s="432"/>
      <c r="AL8" s="433"/>
    </row>
    <row r="9" spans="1:53" s="214" customFormat="1" ht="21.75" customHeight="1" x14ac:dyDescent="0.2">
      <c r="A9" s="210"/>
      <c r="B9" s="1063"/>
      <c r="C9" s="212"/>
      <c r="D9" s="1072" t="s">
        <v>12</v>
      </c>
      <c r="E9" s="1074" t="s">
        <v>27</v>
      </c>
      <c r="F9" s="1075"/>
      <c r="G9" s="1075" t="s">
        <v>26</v>
      </c>
      <c r="H9" s="1076"/>
      <c r="I9" s="212"/>
      <c r="J9" s="1077" t="s">
        <v>12</v>
      </c>
      <c r="K9" s="1079" t="s">
        <v>230</v>
      </c>
      <c r="L9" s="1074" t="s">
        <v>27</v>
      </c>
      <c r="M9" s="1075"/>
      <c r="N9" s="1075" t="s">
        <v>26</v>
      </c>
      <c r="O9" s="1076"/>
      <c r="P9" s="212"/>
      <c r="Q9" s="1077" t="s">
        <v>12</v>
      </c>
      <c r="R9" s="1079" t="s">
        <v>230</v>
      </c>
      <c r="S9" s="1074" t="s">
        <v>27</v>
      </c>
      <c r="T9" s="1075"/>
      <c r="U9" s="1075" t="s">
        <v>26</v>
      </c>
      <c r="V9" s="1076"/>
      <c r="W9" s="212"/>
      <c r="X9" s="1077" t="s">
        <v>12</v>
      </c>
      <c r="Y9" s="1079" t="s">
        <v>230</v>
      </c>
      <c r="Z9" s="1074" t="s">
        <v>27</v>
      </c>
      <c r="AA9" s="1075"/>
      <c r="AB9" s="1075" t="s">
        <v>26</v>
      </c>
      <c r="AC9" s="1076"/>
      <c r="AD9" s="431"/>
      <c r="AE9" s="431"/>
      <c r="AF9" s="432"/>
      <c r="AG9" s="432"/>
      <c r="AH9" s="432"/>
      <c r="AI9" s="432"/>
      <c r="AJ9" s="432"/>
      <c r="AK9" s="432"/>
      <c r="AL9" s="433"/>
    </row>
    <row r="10" spans="1:53" s="220" customFormat="1" ht="44.25" customHeight="1" x14ac:dyDescent="0.2">
      <c r="A10" s="215"/>
      <c r="B10" s="1064"/>
      <c r="C10" s="217"/>
      <c r="D10" s="1073"/>
      <c r="E10" s="409" t="s">
        <v>12</v>
      </c>
      <c r="F10" s="409" t="s">
        <v>230</v>
      </c>
      <c r="G10" s="409" t="s">
        <v>12</v>
      </c>
      <c r="H10" s="219" t="s">
        <v>230</v>
      </c>
      <c r="I10" s="217"/>
      <c r="J10" s="1078"/>
      <c r="K10" s="1080"/>
      <c r="L10" s="409" t="s">
        <v>12</v>
      </c>
      <c r="M10" s="409" t="s">
        <v>231</v>
      </c>
      <c r="N10" s="409" t="s">
        <v>12</v>
      </c>
      <c r="O10" s="219" t="s">
        <v>231</v>
      </c>
      <c r="P10" s="217"/>
      <c r="Q10" s="1078"/>
      <c r="R10" s="1080"/>
      <c r="S10" s="409" t="s">
        <v>12</v>
      </c>
      <c r="T10" s="409" t="s">
        <v>231</v>
      </c>
      <c r="U10" s="409" t="s">
        <v>12</v>
      </c>
      <c r="V10" s="219" t="s">
        <v>231</v>
      </c>
      <c r="W10" s="217"/>
      <c r="X10" s="1078"/>
      <c r="Y10" s="1080"/>
      <c r="Z10" s="409" t="s">
        <v>12</v>
      </c>
      <c r="AA10" s="409" t="s">
        <v>231</v>
      </c>
      <c r="AB10" s="409" t="s">
        <v>12</v>
      </c>
      <c r="AC10" s="219" t="s">
        <v>231</v>
      </c>
      <c r="AD10" s="434"/>
      <c r="AE10" s="435"/>
      <c r="AF10" s="310"/>
      <c r="AG10" s="310"/>
      <c r="AH10" s="310"/>
      <c r="AI10" s="310"/>
      <c r="AJ10" s="436"/>
      <c r="AK10" s="436"/>
      <c r="AL10" s="436"/>
    </row>
    <row r="11" spans="1:53" s="224" customFormat="1" ht="4.5" customHeight="1" x14ac:dyDescent="0.2">
      <c r="A11" s="221"/>
      <c r="B11" s="222"/>
      <c r="C11" s="223"/>
      <c r="D11" s="222"/>
      <c r="E11" s="222"/>
      <c r="F11" s="222"/>
      <c r="G11" s="222"/>
      <c r="H11" s="222"/>
      <c r="I11" s="223"/>
      <c r="J11" s="222"/>
      <c r="K11" s="222"/>
      <c r="L11" s="222"/>
      <c r="M11" s="222"/>
      <c r="N11" s="222"/>
      <c r="O11" s="222"/>
      <c r="P11" s="223"/>
      <c r="Q11" s="222"/>
      <c r="R11" s="222"/>
      <c r="S11" s="222"/>
      <c r="T11" s="222"/>
      <c r="U11" s="222"/>
      <c r="V11" s="222"/>
      <c r="W11" s="223"/>
      <c r="X11" s="222"/>
      <c r="Y11" s="222"/>
      <c r="Z11" s="222"/>
      <c r="AA11" s="222"/>
      <c r="AB11" s="222"/>
      <c r="AC11" s="222"/>
      <c r="AD11" s="431"/>
      <c r="AE11" s="435"/>
      <c r="AF11" s="310"/>
      <c r="AG11" s="310"/>
      <c r="AH11" s="310"/>
      <c r="AI11" s="310"/>
      <c r="AJ11" s="232"/>
      <c r="AK11" s="232"/>
      <c r="AL11" s="232"/>
    </row>
    <row r="12" spans="1:53" s="233" customFormat="1" ht="18" customHeight="1" x14ac:dyDescent="0.15">
      <c r="A12" s="225"/>
      <c r="B12" s="226" t="s">
        <v>11</v>
      </c>
      <c r="C12" s="227"/>
      <c r="D12" s="756">
        <f>J12+Q12+X12</f>
        <v>86506</v>
      </c>
      <c r="E12" s="739">
        <f>L12+S12+Z12</f>
        <v>56474</v>
      </c>
      <c r="F12" s="748">
        <f>E12/$D12*100</f>
        <v>65.283332948003604</v>
      </c>
      <c r="G12" s="739">
        <f>N12+U12+AB12</f>
        <v>30032</v>
      </c>
      <c r="H12" s="231">
        <f>G12/$D12*100</f>
        <v>34.716667051996389</v>
      </c>
      <c r="I12" s="227"/>
      <c r="J12" s="228">
        <f>L12+N12</f>
        <v>21334</v>
      </c>
      <c r="K12" s="751">
        <f>J12/$D12*100</f>
        <v>24.661873164867178</v>
      </c>
      <c r="L12" s="745">
        <v>9329</v>
      </c>
      <c r="M12" s="748">
        <v>43.728320989969063</v>
      </c>
      <c r="N12" s="745">
        <v>12005</v>
      </c>
      <c r="O12" s="229">
        <v>56.271679010030937</v>
      </c>
      <c r="P12" s="227"/>
      <c r="Q12" s="228">
        <v>23264</v>
      </c>
      <c r="R12" s="751">
        <v>26.892932282153836</v>
      </c>
      <c r="S12" s="745">
        <v>16966</v>
      </c>
      <c r="T12" s="748">
        <v>72.928129298486937</v>
      </c>
      <c r="U12" s="745">
        <v>6298</v>
      </c>
      <c r="V12" s="229">
        <v>27.071870701513067</v>
      </c>
      <c r="W12" s="227"/>
      <c r="X12" s="228">
        <v>41908</v>
      </c>
      <c r="Y12" s="751">
        <v>48.445194552978982</v>
      </c>
      <c r="Z12" s="745">
        <v>30179</v>
      </c>
      <c r="AA12" s="748">
        <v>72.012503579268866</v>
      </c>
      <c r="AB12" s="745">
        <v>11729</v>
      </c>
      <c r="AC12" s="229">
        <f t="shared" ref="AC12:AC29" si="0">AB12/$X12*100</f>
        <v>27.987496420731123</v>
      </c>
      <c r="AD12" s="576"/>
      <c r="AE12" s="306"/>
      <c r="AF12" s="306"/>
      <c r="AG12" s="306"/>
      <c r="AH12" s="307"/>
      <c r="AI12" s="437"/>
      <c r="AJ12" s="232"/>
      <c r="AK12" s="306"/>
      <c r="AL12" s="306"/>
      <c r="AM12" s="306"/>
      <c r="AN12" s="307"/>
      <c r="AO12" s="437"/>
      <c r="AQ12" s="306"/>
      <c r="AR12" s="306"/>
      <c r="AS12" s="306"/>
      <c r="AT12" s="307"/>
      <c r="AU12" s="437"/>
      <c r="AW12" s="306"/>
      <c r="AX12" s="306"/>
      <c r="AY12" s="306"/>
      <c r="AZ12" s="307"/>
      <c r="BA12" s="437"/>
    </row>
    <row r="13" spans="1:53" s="233" customFormat="1" ht="18" customHeight="1" x14ac:dyDescent="0.15">
      <c r="A13" s="225"/>
      <c r="B13" s="234" t="s">
        <v>10</v>
      </c>
      <c r="C13" s="227"/>
      <c r="D13" s="757">
        <f t="shared" ref="D13:D29" si="1">J13+Q13+X13</f>
        <v>12718</v>
      </c>
      <c r="E13" s="740">
        <f t="shared" ref="E13:E29" si="2">L13+S13+Z13</f>
        <v>8255</v>
      </c>
      <c r="F13" s="578">
        <f t="shared" ref="F13:H29" si="3">E13/$D13*100</f>
        <v>64.908004403208054</v>
      </c>
      <c r="G13" s="740">
        <f t="shared" ref="G13:G29" si="4">N13+U13+AB13</f>
        <v>4463</v>
      </c>
      <c r="H13" s="238">
        <f t="shared" si="3"/>
        <v>35.091995596791946</v>
      </c>
      <c r="I13" s="227"/>
      <c r="J13" s="235">
        <f t="shared" ref="J13:J29" si="5">L13+N13</f>
        <v>2722</v>
      </c>
      <c r="K13" s="752">
        <f t="shared" ref="K13:K29" si="6">J13/$D13*100</f>
        <v>21.402736279289197</v>
      </c>
      <c r="L13" s="746">
        <v>1220</v>
      </c>
      <c r="M13" s="749">
        <v>44.819985304922852</v>
      </c>
      <c r="N13" s="746">
        <v>1502</v>
      </c>
      <c r="O13" s="236">
        <v>55.180014695077148</v>
      </c>
      <c r="P13" s="227"/>
      <c r="Q13" s="235">
        <v>2785</v>
      </c>
      <c r="R13" s="752">
        <v>21.898097185091995</v>
      </c>
      <c r="S13" s="746">
        <v>1826</v>
      </c>
      <c r="T13" s="749">
        <v>65.56552962298025</v>
      </c>
      <c r="U13" s="746">
        <v>959</v>
      </c>
      <c r="V13" s="236">
        <v>34.43447037701975</v>
      </c>
      <c r="W13" s="227"/>
      <c r="X13" s="235">
        <v>7211</v>
      </c>
      <c r="Y13" s="752">
        <v>56.699166535618808</v>
      </c>
      <c r="Z13" s="746">
        <v>5209</v>
      </c>
      <c r="AA13" s="749">
        <v>72.236860352239631</v>
      </c>
      <c r="AB13" s="746">
        <v>2002</v>
      </c>
      <c r="AC13" s="236">
        <f t="shared" si="0"/>
        <v>27.763139647760365</v>
      </c>
      <c r="AD13" s="576"/>
      <c r="AE13" s="306"/>
      <c r="AF13" s="306"/>
      <c r="AG13" s="306"/>
      <c r="AH13" s="307"/>
      <c r="AI13" s="437"/>
      <c r="AJ13" s="232"/>
      <c r="AK13" s="306"/>
      <c r="AL13" s="306"/>
      <c r="AM13" s="306"/>
      <c r="AN13" s="307"/>
      <c r="AO13" s="437"/>
      <c r="AQ13" s="306"/>
      <c r="AR13" s="306"/>
      <c r="AS13" s="306"/>
      <c r="AT13" s="307"/>
      <c r="AU13" s="437"/>
      <c r="AW13" s="306"/>
      <c r="AX13" s="306"/>
      <c r="AY13" s="306"/>
      <c r="AZ13" s="307"/>
      <c r="BA13" s="437"/>
    </row>
    <row r="14" spans="1:53" s="233" customFormat="1" ht="18" customHeight="1" x14ac:dyDescent="0.15">
      <c r="A14" s="225"/>
      <c r="B14" s="234" t="s">
        <v>40</v>
      </c>
      <c r="C14" s="227"/>
      <c r="D14" s="757">
        <f t="shared" si="1"/>
        <v>13437</v>
      </c>
      <c r="E14" s="740">
        <f t="shared" si="2"/>
        <v>8716</v>
      </c>
      <c r="F14" s="578">
        <f t="shared" si="3"/>
        <v>64.865669420257504</v>
      </c>
      <c r="G14" s="740">
        <f t="shared" si="4"/>
        <v>4721</v>
      </c>
      <c r="H14" s="238">
        <f t="shared" si="3"/>
        <v>35.134330579742503</v>
      </c>
      <c r="I14" s="227"/>
      <c r="J14" s="235">
        <f t="shared" si="5"/>
        <v>3209</v>
      </c>
      <c r="K14" s="752">
        <f t="shared" si="6"/>
        <v>23.881818858376125</v>
      </c>
      <c r="L14" s="746">
        <v>1369</v>
      </c>
      <c r="M14" s="749">
        <v>42.661265191648489</v>
      </c>
      <c r="N14" s="746">
        <v>1840</v>
      </c>
      <c r="O14" s="236">
        <v>57.338734808351511</v>
      </c>
      <c r="P14" s="227"/>
      <c r="Q14" s="235">
        <v>3008</v>
      </c>
      <c r="R14" s="752">
        <v>22.385949244623056</v>
      </c>
      <c r="S14" s="746">
        <v>1870</v>
      </c>
      <c r="T14" s="749">
        <v>62.167553191489368</v>
      </c>
      <c r="U14" s="746">
        <v>1138</v>
      </c>
      <c r="V14" s="236">
        <v>37.832446808510639</v>
      </c>
      <c r="W14" s="227"/>
      <c r="X14" s="235">
        <v>7220</v>
      </c>
      <c r="Y14" s="752">
        <v>53.732231897000815</v>
      </c>
      <c r="Z14" s="746">
        <v>5477</v>
      </c>
      <c r="AA14" s="749">
        <v>75.858725761772845</v>
      </c>
      <c r="AB14" s="746">
        <v>1743</v>
      </c>
      <c r="AC14" s="236">
        <f t="shared" si="0"/>
        <v>24.141274238227147</v>
      </c>
      <c r="AD14" s="576"/>
      <c r="AE14" s="306"/>
      <c r="AF14" s="306"/>
      <c r="AG14" s="306"/>
      <c r="AH14" s="307"/>
      <c r="AI14" s="438"/>
      <c r="AJ14" s="232"/>
      <c r="AK14" s="306"/>
      <c r="AL14" s="306"/>
      <c r="AM14" s="306"/>
      <c r="AN14" s="307"/>
      <c r="AO14" s="437"/>
      <c r="AQ14" s="306"/>
      <c r="AR14" s="306"/>
      <c r="AS14" s="306"/>
      <c r="AT14" s="307"/>
      <c r="AU14" s="437"/>
      <c r="AW14" s="306"/>
      <c r="AX14" s="306"/>
      <c r="AY14" s="306"/>
      <c r="AZ14" s="307"/>
      <c r="BA14" s="437"/>
    </row>
    <row r="15" spans="1:53" s="233" customFormat="1" ht="18" customHeight="1" x14ac:dyDescent="0.15">
      <c r="A15" s="225"/>
      <c r="B15" s="234" t="s">
        <v>41</v>
      </c>
      <c r="C15" s="227"/>
      <c r="D15" s="757">
        <f t="shared" si="1"/>
        <v>12115</v>
      </c>
      <c r="E15" s="740">
        <f t="shared" si="2"/>
        <v>7628</v>
      </c>
      <c r="F15" s="578">
        <f t="shared" si="3"/>
        <v>62.963268675196041</v>
      </c>
      <c r="G15" s="740">
        <f t="shared" si="4"/>
        <v>4487</v>
      </c>
      <c r="H15" s="238">
        <f t="shared" si="3"/>
        <v>37.036731324803959</v>
      </c>
      <c r="I15" s="227"/>
      <c r="J15" s="235">
        <f t="shared" si="5"/>
        <v>3297</v>
      </c>
      <c r="K15" s="752">
        <f t="shared" si="6"/>
        <v>27.214197276104002</v>
      </c>
      <c r="L15" s="746">
        <v>1501</v>
      </c>
      <c r="M15" s="749">
        <v>45.526235972095847</v>
      </c>
      <c r="N15" s="746">
        <v>1796</v>
      </c>
      <c r="O15" s="236">
        <v>54.47376402790416</v>
      </c>
      <c r="P15" s="227"/>
      <c r="Q15" s="235">
        <v>3073</v>
      </c>
      <c r="R15" s="752">
        <v>25.365249690466364</v>
      </c>
      <c r="S15" s="746">
        <v>1920</v>
      </c>
      <c r="T15" s="749">
        <v>62.479661568499836</v>
      </c>
      <c r="U15" s="746">
        <v>1153</v>
      </c>
      <c r="V15" s="236">
        <v>37.520338431500164</v>
      </c>
      <c r="W15" s="227"/>
      <c r="X15" s="235">
        <v>5745</v>
      </c>
      <c r="Y15" s="752">
        <v>47.420553033429634</v>
      </c>
      <c r="Z15" s="746">
        <v>4207</v>
      </c>
      <c r="AA15" s="749">
        <v>73.228894691035691</v>
      </c>
      <c r="AB15" s="746">
        <v>1538</v>
      </c>
      <c r="AC15" s="236">
        <f t="shared" si="0"/>
        <v>26.771105308964316</v>
      </c>
      <c r="AD15" s="576"/>
      <c r="AE15" s="306"/>
      <c r="AF15" s="306"/>
      <c r="AG15" s="306"/>
      <c r="AH15" s="307"/>
      <c r="AI15" s="437"/>
      <c r="AJ15" s="232"/>
      <c r="AK15" s="306"/>
      <c r="AL15" s="306"/>
      <c r="AM15" s="306"/>
      <c r="AN15" s="307"/>
      <c r="AO15" s="437"/>
      <c r="AQ15" s="306"/>
      <c r="AR15" s="306"/>
      <c r="AS15" s="306"/>
      <c r="AT15" s="307"/>
      <c r="AU15" s="437"/>
      <c r="AW15" s="306"/>
      <c r="AX15" s="306"/>
      <c r="AY15" s="306"/>
      <c r="AZ15" s="307"/>
      <c r="BA15" s="437"/>
    </row>
    <row r="16" spans="1:53" s="233" customFormat="1" ht="18" customHeight="1" x14ac:dyDescent="0.15">
      <c r="A16" s="225"/>
      <c r="B16" s="234" t="s">
        <v>9</v>
      </c>
      <c r="C16" s="227"/>
      <c r="D16" s="757">
        <f t="shared" si="1"/>
        <v>13477</v>
      </c>
      <c r="E16" s="740">
        <f t="shared" si="2"/>
        <v>7816</v>
      </c>
      <c r="F16" s="578">
        <f t="shared" si="3"/>
        <v>57.995102767678262</v>
      </c>
      <c r="G16" s="740">
        <f t="shared" si="4"/>
        <v>5661</v>
      </c>
      <c r="H16" s="238">
        <f t="shared" si="3"/>
        <v>42.004897232321731</v>
      </c>
      <c r="I16" s="227"/>
      <c r="J16" s="235">
        <f t="shared" si="5"/>
        <v>5480</v>
      </c>
      <c r="K16" s="752">
        <f t="shared" si="6"/>
        <v>40.661868368331234</v>
      </c>
      <c r="L16" s="746">
        <v>2269</v>
      </c>
      <c r="M16" s="749">
        <v>41.405109489051092</v>
      </c>
      <c r="N16" s="746">
        <v>3211</v>
      </c>
      <c r="O16" s="236">
        <v>58.594890510948908</v>
      </c>
      <c r="P16" s="227"/>
      <c r="Q16" s="235">
        <v>3088</v>
      </c>
      <c r="R16" s="752">
        <v>22.913111226534095</v>
      </c>
      <c r="S16" s="746">
        <v>1913</v>
      </c>
      <c r="T16" s="749">
        <v>61.949481865284973</v>
      </c>
      <c r="U16" s="746">
        <v>1175</v>
      </c>
      <c r="V16" s="236">
        <v>38.050518134715027</v>
      </c>
      <c r="W16" s="227"/>
      <c r="X16" s="235">
        <v>4909</v>
      </c>
      <c r="Y16" s="752">
        <v>36.425020405134674</v>
      </c>
      <c r="Z16" s="746">
        <v>3634</v>
      </c>
      <c r="AA16" s="749">
        <v>74.02729680179263</v>
      </c>
      <c r="AB16" s="746">
        <v>1275</v>
      </c>
      <c r="AC16" s="236">
        <f t="shared" si="0"/>
        <v>25.972703198207377</v>
      </c>
      <c r="AD16" s="576"/>
      <c r="AE16" s="306"/>
      <c r="AF16" s="306"/>
      <c r="AG16" s="306"/>
      <c r="AH16" s="307"/>
      <c r="AI16" s="437"/>
      <c r="AJ16" s="232"/>
      <c r="AK16" s="306"/>
      <c r="AL16" s="306"/>
      <c r="AM16" s="306"/>
      <c r="AN16" s="307"/>
      <c r="AO16" s="437"/>
      <c r="AQ16" s="306"/>
      <c r="AR16" s="306"/>
      <c r="AS16" s="306"/>
      <c r="AT16" s="307"/>
      <c r="AU16" s="437"/>
      <c r="AW16" s="306"/>
      <c r="AX16" s="306"/>
      <c r="AY16" s="306"/>
      <c r="AZ16" s="307"/>
      <c r="BA16" s="437"/>
    </row>
    <row r="17" spans="1:53" s="233" customFormat="1" ht="18" customHeight="1" x14ac:dyDescent="0.15">
      <c r="A17" s="225"/>
      <c r="B17" s="234" t="s">
        <v>8</v>
      </c>
      <c r="C17" s="227"/>
      <c r="D17" s="758">
        <f t="shared" si="1"/>
        <v>4588</v>
      </c>
      <c r="E17" s="741">
        <f t="shared" si="2"/>
        <v>2691</v>
      </c>
      <c r="F17" s="579">
        <f t="shared" si="3"/>
        <v>58.653007846556235</v>
      </c>
      <c r="G17" s="741">
        <f t="shared" si="4"/>
        <v>1897</v>
      </c>
      <c r="H17" s="238">
        <f t="shared" si="3"/>
        <v>41.346992153443765</v>
      </c>
      <c r="I17" s="227"/>
      <c r="J17" s="239">
        <f t="shared" si="5"/>
        <v>1354</v>
      </c>
      <c r="K17" s="753">
        <f t="shared" si="6"/>
        <v>29.511769834350481</v>
      </c>
      <c r="L17" s="741">
        <v>575</v>
      </c>
      <c r="M17" s="579">
        <v>42.466765140324966</v>
      </c>
      <c r="N17" s="741">
        <v>779</v>
      </c>
      <c r="O17" s="236">
        <v>57.533234859675041</v>
      </c>
      <c r="P17" s="227"/>
      <c r="Q17" s="239">
        <v>1142</v>
      </c>
      <c r="R17" s="753">
        <v>24.891020052310374</v>
      </c>
      <c r="S17" s="741">
        <v>642</v>
      </c>
      <c r="T17" s="579">
        <v>56.217162872154113</v>
      </c>
      <c r="U17" s="741">
        <v>500</v>
      </c>
      <c r="V17" s="236">
        <v>43.782837127845887</v>
      </c>
      <c r="W17" s="227"/>
      <c r="X17" s="239">
        <v>2092</v>
      </c>
      <c r="Y17" s="753">
        <v>45.597210113339145</v>
      </c>
      <c r="Z17" s="741">
        <v>1474</v>
      </c>
      <c r="AA17" s="579">
        <v>70.458891013384317</v>
      </c>
      <c r="AB17" s="741">
        <v>618</v>
      </c>
      <c r="AC17" s="236">
        <f t="shared" si="0"/>
        <v>29.541108986615676</v>
      </c>
      <c r="AD17" s="576"/>
      <c r="AE17" s="306"/>
      <c r="AF17" s="306"/>
      <c r="AG17" s="306"/>
      <c r="AH17" s="307"/>
      <c r="AI17" s="437"/>
      <c r="AJ17" s="232"/>
      <c r="AK17" s="306"/>
      <c r="AL17" s="306"/>
      <c r="AM17" s="306"/>
      <c r="AN17" s="307"/>
      <c r="AO17" s="437"/>
      <c r="AQ17" s="306"/>
      <c r="AR17" s="306"/>
      <c r="AS17" s="306"/>
      <c r="AT17" s="307"/>
      <c r="AU17" s="437"/>
      <c r="AW17" s="306"/>
      <c r="AX17" s="306"/>
      <c r="AY17" s="306"/>
      <c r="AZ17" s="307"/>
      <c r="BA17" s="437"/>
    </row>
    <row r="18" spans="1:53" s="233" customFormat="1" ht="18" customHeight="1" x14ac:dyDescent="0.15">
      <c r="A18" s="225"/>
      <c r="B18" s="234" t="s">
        <v>7</v>
      </c>
      <c r="C18" s="227"/>
      <c r="D18" s="757">
        <f t="shared" si="1"/>
        <v>44092</v>
      </c>
      <c r="E18" s="740">
        <f t="shared" si="2"/>
        <v>27504</v>
      </c>
      <c r="F18" s="578">
        <f t="shared" si="3"/>
        <v>62.378662795972062</v>
      </c>
      <c r="G18" s="740">
        <f t="shared" si="4"/>
        <v>16588</v>
      </c>
      <c r="H18" s="238">
        <f t="shared" si="3"/>
        <v>37.621337204027945</v>
      </c>
      <c r="I18" s="227"/>
      <c r="J18" s="235">
        <f t="shared" si="5"/>
        <v>8567</v>
      </c>
      <c r="K18" s="752">
        <f t="shared" si="6"/>
        <v>19.429828540324774</v>
      </c>
      <c r="L18" s="746">
        <v>3628</v>
      </c>
      <c r="M18" s="749">
        <v>42.348546749153734</v>
      </c>
      <c r="N18" s="746">
        <v>4939</v>
      </c>
      <c r="O18" s="236">
        <v>57.651453250846274</v>
      </c>
      <c r="P18" s="227"/>
      <c r="Q18" s="235">
        <v>8382</v>
      </c>
      <c r="R18" s="752">
        <v>19.010251292751519</v>
      </c>
      <c r="S18" s="746">
        <v>4883</v>
      </c>
      <c r="T18" s="749">
        <v>58.255786208542112</v>
      </c>
      <c r="U18" s="746">
        <v>3499</v>
      </c>
      <c r="V18" s="236">
        <v>41.744213791457888</v>
      </c>
      <c r="W18" s="227"/>
      <c r="X18" s="235">
        <v>27143</v>
      </c>
      <c r="Y18" s="752">
        <v>61.55992016692371</v>
      </c>
      <c r="Z18" s="746">
        <v>18993</v>
      </c>
      <c r="AA18" s="749">
        <v>69.973842242935575</v>
      </c>
      <c r="AB18" s="746">
        <v>8150</v>
      </c>
      <c r="AC18" s="236">
        <f t="shared" si="0"/>
        <v>30.026157757064436</v>
      </c>
      <c r="AD18" s="576"/>
      <c r="AE18" s="306"/>
      <c r="AF18" s="306"/>
      <c r="AG18" s="306"/>
      <c r="AH18" s="307"/>
      <c r="AI18" s="437"/>
      <c r="AJ18" s="232"/>
      <c r="AK18" s="306"/>
      <c r="AL18" s="306"/>
      <c r="AM18" s="306"/>
      <c r="AN18" s="307"/>
      <c r="AO18" s="437"/>
      <c r="AQ18" s="306"/>
      <c r="AR18" s="306"/>
      <c r="AS18" s="306"/>
      <c r="AT18" s="307"/>
      <c r="AU18" s="437"/>
      <c r="AW18" s="306"/>
      <c r="AX18" s="306"/>
      <c r="AY18" s="306"/>
      <c r="AZ18" s="307"/>
      <c r="BA18" s="437"/>
    </row>
    <row r="19" spans="1:53" s="233" customFormat="1" ht="18" customHeight="1" x14ac:dyDescent="0.15">
      <c r="A19" s="225"/>
      <c r="B19" s="234" t="s">
        <v>43</v>
      </c>
      <c r="C19" s="227"/>
      <c r="D19" s="757">
        <f t="shared" si="1"/>
        <v>26019</v>
      </c>
      <c r="E19" s="740">
        <f t="shared" si="2"/>
        <v>17093</v>
      </c>
      <c r="F19" s="578">
        <f t="shared" si="3"/>
        <v>65.694300318997662</v>
      </c>
      <c r="G19" s="740">
        <f t="shared" si="4"/>
        <v>8926</v>
      </c>
      <c r="H19" s="238">
        <f t="shared" si="3"/>
        <v>34.305699681002345</v>
      </c>
      <c r="I19" s="227"/>
      <c r="J19" s="235">
        <f t="shared" si="5"/>
        <v>5027</v>
      </c>
      <c r="K19" s="752">
        <f t="shared" si="6"/>
        <v>19.320496560206003</v>
      </c>
      <c r="L19" s="746">
        <v>2172</v>
      </c>
      <c r="M19" s="749">
        <v>43.206683906902725</v>
      </c>
      <c r="N19" s="746">
        <v>2855</v>
      </c>
      <c r="O19" s="236">
        <v>56.793316093097282</v>
      </c>
      <c r="P19" s="227"/>
      <c r="Q19" s="235">
        <v>5429</v>
      </c>
      <c r="R19" s="752">
        <v>20.865521349782849</v>
      </c>
      <c r="S19" s="746">
        <v>3704</v>
      </c>
      <c r="T19" s="749">
        <v>68.226192668999815</v>
      </c>
      <c r="U19" s="746">
        <v>1725</v>
      </c>
      <c r="V19" s="236">
        <v>31.773807331000185</v>
      </c>
      <c r="W19" s="227"/>
      <c r="X19" s="235">
        <v>15563</v>
      </c>
      <c r="Y19" s="752">
        <v>59.813982090011145</v>
      </c>
      <c r="Z19" s="746">
        <v>11217</v>
      </c>
      <c r="AA19" s="749">
        <v>72.074792777742076</v>
      </c>
      <c r="AB19" s="746">
        <v>4346</v>
      </c>
      <c r="AC19" s="236">
        <f t="shared" si="0"/>
        <v>27.925207222257921</v>
      </c>
      <c r="AD19" s="576"/>
      <c r="AE19" s="306"/>
      <c r="AF19" s="306"/>
      <c r="AG19" s="306"/>
      <c r="AH19" s="307"/>
      <c r="AI19" s="437"/>
      <c r="AJ19" s="232"/>
      <c r="AK19" s="306"/>
      <c r="AL19" s="306"/>
      <c r="AM19" s="306"/>
      <c r="AN19" s="307"/>
      <c r="AO19" s="437"/>
      <c r="AQ19" s="306"/>
      <c r="AR19" s="306"/>
      <c r="AS19" s="306"/>
      <c r="AT19" s="307"/>
      <c r="AU19" s="437"/>
      <c r="AW19" s="306"/>
      <c r="AX19" s="306"/>
      <c r="AY19" s="306"/>
      <c r="AZ19" s="307"/>
      <c r="BA19" s="437"/>
    </row>
    <row r="20" spans="1:53" s="233" customFormat="1" ht="18" customHeight="1" x14ac:dyDescent="0.15">
      <c r="A20" s="225"/>
      <c r="B20" s="234" t="s">
        <v>44</v>
      </c>
      <c r="C20" s="227"/>
      <c r="D20" s="757">
        <f t="shared" si="1"/>
        <v>112725</v>
      </c>
      <c r="E20" s="740">
        <f t="shared" si="2"/>
        <v>71912</v>
      </c>
      <c r="F20" s="578">
        <f t="shared" si="3"/>
        <v>63.794189398979817</v>
      </c>
      <c r="G20" s="740">
        <f t="shared" si="4"/>
        <v>40813</v>
      </c>
      <c r="H20" s="238">
        <f t="shared" si="3"/>
        <v>36.205810601020183</v>
      </c>
      <c r="I20" s="227"/>
      <c r="J20" s="235">
        <f t="shared" si="5"/>
        <v>29507</v>
      </c>
      <c r="K20" s="752">
        <f t="shared" si="6"/>
        <v>26.176092259924594</v>
      </c>
      <c r="L20" s="746">
        <v>13184</v>
      </c>
      <c r="M20" s="749">
        <v>44.680923170773035</v>
      </c>
      <c r="N20" s="746">
        <v>16323</v>
      </c>
      <c r="O20" s="236">
        <v>55.319076829226965</v>
      </c>
      <c r="P20" s="227"/>
      <c r="Q20" s="235">
        <v>26200</v>
      </c>
      <c r="R20" s="752">
        <v>23.242404080727432</v>
      </c>
      <c r="S20" s="746">
        <v>16843</v>
      </c>
      <c r="T20" s="749">
        <v>64.286259541984734</v>
      </c>
      <c r="U20" s="746">
        <v>9357</v>
      </c>
      <c r="V20" s="236">
        <v>35.713740458015266</v>
      </c>
      <c r="W20" s="227"/>
      <c r="X20" s="235">
        <v>57018</v>
      </c>
      <c r="Y20" s="752">
        <v>50.581503659347973</v>
      </c>
      <c r="Z20" s="746">
        <v>41885</v>
      </c>
      <c r="AA20" s="749">
        <v>73.459258479778313</v>
      </c>
      <c r="AB20" s="746">
        <v>15133</v>
      </c>
      <c r="AC20" s="236">
        <f t="shared" si="0"/>
        <v>26.540741520221683</v>
      </c>
      <c r="AD20" s="576"/>
      <c r="AE20" s="306"/>
      <c r="AF20" s="306"/>
      <c r="AG20" s="306"/>
      <c r="AH20" s="307"/>
      <c r="AI20" s="437"/>
      <c r="AJ20" s="232"/>
      <c r="AK20" s="306"/>
      <c r="AL20" s="306"/>
      <c r="AM20" s="306"/>
      <c r="AN20" s="307"/>
      <c r="AO20" s="437"/>
      <c r="AQ20" s="306"/>
      <c r="AR20" s="306"/>
      <c r="AS20" s="306"/>
      <c r="AT20" s="307"/>
      <c r="AU20" s="437"/>
      <c r="AW20" s="306"/>
      <c r="AX20" s="306"/>
      <c r="AY20" s="306"/>
      <c r="AZ20" s="307"/>
      <c r="BA20" s="437"/>
    </row>
    <row r="21" spans="1:53" s="233" customFormat="1" ht="18" customHeight="1" x14ac:dyDescent="0.15">
      <c r="A21" s="225"/>
      <c r="B21" s="234" t="s">
        <v>6</v>
      </c>
      <c r="C21" s="227"/>
      <c r="D21" s="757">
        <f t="shared" si="1"/>
        <v>48514</v>
      </c>
      <c r="E21" s="740">
        <f t="shared" si="2"/>
        <v>29471</v>
      </c>
      <c r="F21" s="578">
        <f t="shared" si="3"/>
        <v>60.747413117862884</v>
      </c>
      <c r="G21" s="740">
        <f t="shared" si="4"/>
        <v>19043</v>
      </c>
      <c r="H21" s="238">
        <f t="shared" si="3"/>
        <v>39.252586882137116</v>
      </c>
      <c r="I21" s="227"/>
      <c r="J21" s="235">
        <f t="shared" si="5"/>
        <v>15167</v>
      </c>
      <c r="K21" s="752">
        <f t="shared" si="6"/>
        <v>31.263140536752275</v>
      </c>
      <c r="L21" s="746">
        <v>5919</v>
      </c>
      <c r="M21" s="749">
        <v>39.025515922726974</v>
      </c>
      <c r="N21" s="746">
        <v>9248</v>
      </c>
      <c r="O21" s="236">
        <v>60.974484077273026</v>
      </c>
      <c r="P21" s="227"/>
      <c r="Q21" s="235">
        <v>11034</v>
      </c>
      <c r="R21" s="752">
        <v>22.743950199942283</v>
      </c>
      <c r="S21" s="746">
        <v>7233</v>
      </c>
      <c r="T21" s="749">
        <v>65.551930396954873</v>
      </c>
      <c r="U21" s="746">
        <v>3801</v>
      </c>
      <c r="V21" s="236">
        <v>34.448069603045134</v>
      </c>
      <c r="W21" s="227"/>
      <c r="X21" s="235">
        <v>22313</v>
      </c>
      <c r="Y21" s="752">
        <v>45.992909263305435</v>
      </c>
      <c r="Z21" s="746">
        <v>16319</v>
      </c>
      <c r="AA21" s="749">
        <v>73.136736431676596</v>
      </c>
      <c r="AB21" s="746">
        <v>5994</v>
      </c>
      <c r="AC21" s="236">
        <f t="shared" si="0"/>
        <v>26.863263568323397</v>
      </c>
      <c r="AD21" s="576"/>
      <c r="AE21" s="306"/>
      <c r="AF21" s="306"/>
      <c r="AG21" s="306"/>
      <c r="AH21" s="307"/>
      <c r="AI21" s="438"/>
      <c r="AJ21" s="232"/>
      <c r="AK21" s="306"/>
      <c r="AL21" s="306"/>
      <c r="AM21" s="306"/>
      <c r="AN21" s="307"/>
      <c r="AO21" s="437"/>
      <c r="AQ21" s="306"/>
      <c r="AR21" s="306"/>
      <c r="AS21" s="306"/>
      <c r="AT21" s="307"/>
      <c r="AU21" s="437"/>
      <c r="AW21" s="306"/>
      <c r="AX21" s="306"/>
      <c r="AY21" s="306"/>
      <c r="AZ21" s="307"/>
      <c r="BA21" s="437"/>
    </row>
    <row r="22" spans="1:53" s="233" customFormat="1" ht="18" customHeight="1" x14ac:dyDescent="0.15">
      <c r="A22" s="225"/>
      <c r="B22" s="234" t="s">
        <v>5</v>
      </c>
      <c r="C22" s="227"/>
      <c r="D22" s="757">
        <f t="shared" si="1"/>
        <v>13615</v>
      </c>
      <c r="E22" s="740">
        <f t="shared" si="2"/>
        <v>8747</v>
      </c>
      <c r="F22" s="578">
        <f t="shared" si="3"/>
        <v>64.245317664340789</v>
      </c>
      <c r="G22" s="740">
        <f t="shared" si="4"/>
        <v>4868</v>
      </c>
      <c r="H22" s="238">
        <f t="shared" si="3"/>
        <v>35.754682335659197</v>
      </c>
      <c r="I22" s="227"/>
      <c r="J22" s="235">
        <f t="shared" si="5"/>
        <v>3286</v>
      </c>
      <c r="K22" s="752">
        <f t="shared" si="6"/>
        <v>24.13514506059493</v>
      </c>
      <c r="L22" s="746">
        <v>1419</v>
      </c>
      <c r="M22" s="749">
        <v>43.183201460742545</v>
      </c>
      <c r="N22" s="746">
        <v>1867</v>
      </c>
      <c r="O22" s="236">
        <v>56.816798539257448</v>
      </c>
      <c r="P22" s="227"/>
      <c r="Q22" s="235">
        <v>3030</v>
      </c>
      <c r="R22" s="752">
        <v>22.254865956665444</v>
      </c>
      <c r="S22" s="746">
        <v>2069</v>
      </c>
      <c r="T22" s="749">
        <v>68.28382838283828</v>
      </c>
      <c r="U22" s="746">
        <v>961</v>
      </c>
      <c r="V22" s="236">
        <v>31.716171617161713</v>
      </c>
      <c r="W22" s="227"/>
      <c r="X22" s="235">
        <v>7299</v>
      </c>
      <c r="Y22" s="752">
        <v>53.609988982739623</v>
      </c>
      <c r="Z22" s="746">
        <v>5259</v>
      </c>
      <c r="AA22" s="749">
        <v>72.050965885737767</v>
      </c>
      <c r="AB22" s="746">
        <v>2040</v>
      </c>
      <c r="AC22" s="236">
        <f t="shared" si="0"/>
        <v>27.949034114262229</v>
      </c>
      <c r="AD22" s="576"/>
      <c r="AE22" s="306"/>
      <c r="AF22" s="306"/>
      <c r="AG22" s="306"/>
      <c r="AH22" s="307"/>
      <c r="AI22" s="437"/>
      <c r="AJ22" s="232"/>
      <c r="AK22" s="306"/>
      <c r="AL22" s="306"/>
      <c r="AM22" s="306"/>
      <c r="AN22" s="307"/>
      <c r="AO22" s="437"/>
      <c r="AQ22" s="306"/>
      <c r="AR22" s="306"/>
      <c r="AS22" s="306"/>
      <c r="AT22" s="307"/>
      <c r="AU22" s="437"/>
      <c r="AW22" s="306"/>
      <c r="AX22" s="306"/>
      <c r="AY22" s="306"/>
      <c r="AZ22" s="307"/>
      <c r="BA22" s="437"/>
    </row>
    <row r="23" spans="1:53" s="233" customFormat="1" ht="18" customHeight="1" x14ac:dyDescent="0.15">
      <c r="A23" s="225"/>
      <c r="B23" s="234" t="s">
        <v>38</v>
      </c>
      <c r="C23" s="227"/>
      <c r="D23" s="757">
        <f t="shared" si="1"/>
        <v>22742</v>
      </c>
      <c r="E23" s="740">
        <f t="shared" si="2"/>
        <v>13717</v>
      </c>
      <c r="F23" s="578">
        <f t="shared" si="3"/>
        <v>60.315715416410164</v>
      </c>
      <c r="G23" s="740">
        <f t="shared" si="4"/>
        <v>9025</v>
      </c>
      <c r="H23" s="238">
        <f t="shared" si="3"/>
        <v>39.684284583589836</v>
      </c>
      <c r="I23" s="227"/>
      <c r="J23" s="235">
        <f t="shared" si="5"/>
        <v>7410</v>
      </c>
      <c r="K23" s="752">
        <f t="shared" si="6"/>
        <v>32.582886289684282</v>
      </c>
      <c r="L23" s="746">
        <v>2834</v>
      </c>
      <c r="M23" s="749">
        <v>38.245614035087719</v>
      </c>
      <c r="N23" s="746">
        <v>4576</v>
      </c>
      <c r="O23" s="236">
        <v>61.754385964912281</v>
      </c>
      <c r="P23" s="227"/>
      <c r="Q23" s="235">
        <v>4368</v>
      </c>
      <c r="R23" s="752">
        <v>19.20675402339284</v>
      </c>
      <c r="S23" s="746">
        <v>2709</v>
      </c>
      <c r="T23" s="749">
        <v>62.019230769230774</v>
      </c>
      <c r="U23" s="746">
        <v>1659</v>
      </c>
      <c r="V23" s="236">
        <v>37.980769230769226</v>
      </c>
      <c r="W23" s="227"/>
      <c r="X23" s="235">
        <v>10964</v>
      </c>
      <c r="Y23" s="752">
        <v>48.210359686922871</v>
      </c>
      <c r="Z23" s="746">
        <v>8174</v>
      </c>
      <c r="AA23" s="749">
        <v>74.553082816490331</v>
      </c>
      <c r="AB23" s="746">
        <v>2790</v>
      </c>
      <c r="AC23" s="236">
        <f t="shared" si="0"/>
        <v>25.446917183509665</v>
      </c>
      <c r="AD23" s="576"/>
      <c r="AE23" s="306"/>
      <c r="AF23" s="306"/>
      <c r="AG23" s="306"/>
      <c r="AH23" s="307"/>
      <c r="AI23" s="437"/>
      <c r="AJ23" s="232"/>
      <c r="AK23" s="306"/>
      <c r="AL23" s="306"/>
      <c r="AM23" s="306"/>
      <c r="AN23" s="307"/>
      <c r="AO23" s="437"/>
      <c r="AQ23" s="306"/>
      <c r="AR23" s="306"/>
      <c r="AS23" s="306"/>
      <c r="AT23" s="307"/>
      <c r="AU23" s="437"/>
      <c r="AW23" s="306"/>
      <c r="AX23" s="306"/>
      <c r="AY23" s="306"/>
      <c r="AZ23" s="307"/>
      <c r="BA23" s="437"/>
    </row>
    <row r="24" spans="1:53" s="233" customFormat="1" ht="18" customHeight="1" x14ac:dyDescent="0.15">
      <c r="A24" s="225"/>
      <c r="B24" s="234" t="s">
        <v>45</v>
      </c>
      <c r="C24" s="227"/>
      <c r="D24" s="757">
        <f t="shared" si="1"/>
        <v>51089</v>
      </c>
      <c r="E24" s="740">
        <f t="shared" si="2"/>
        <v>34159</v>
      </c>
      <c r="F24" s="578">
        <f t="shared" si="3"/>
        <v>66.861751061872425</v>
      </c>
      <c r="G24" s="740">
        <f t="shared" si="4"/>
        <v>16930</v>
      </c>
      <c r="H24" s="238">
        <f t="shared" si="3"/>
        <v>33.138248938127582</v>
      </c>
      <c r="I24" s="227"/>
      <c r="J24" s="235">
        <f t="shared" si="5"/>
        <v>12568</v>
      </c>
      <c r="K24" s="752">
        <f t="shared" si="6"/>
        <v>24.600207481062458</v>
      </c>
      <c r="L24" s="746">
        <v>5883</v>
      </c>
      <c r="M24" s="749">
        <v>46.809357097390198</v>
      </c>
      <c r="N24" s="746">
        <v>6685</v>
      </c>
      <c r="O24" s="236">
        <v>53.19064290260981</v>
      </c>
      <c r="P24" s="227"/>
      <c r="Q24" s="235">
        <v>10884</v>
      </c>
      <c r="R24" s="752">
        <v>21.303998903873634</v>
      </c>
      <c r="S24" s="746">
        <v>7607</v>
      </c>
      <c r="T24" s="749">
        <v>69.891583976479239</v>
      </c>
      <c r="U24" s="746">
        <v>3277</v>
      </c>
      <c r="V24" s="236">
        <v>30.108416023520761</v>
      </c>
      <c r="W24" s="227"/>
      <c r="X24" s="235">
        <v>27637</v>
      </c>
      <c r="Y24" s="752">
        <v>54.095793615063904</v>
      </c>
      <c r="Z24" s="746">
        <v>20669</v>
      </c>
      <c r="AA24" s="749">
        <v>74.787422658030906</v>
      </c>
      <c r="AB24" s="746">
        <v>6968</v>
      </c>
      <c r="AC24" s="236">
        <f t="shared" si="0"/>
        <v>25.212577341969101</v>
      </c>
      <c r="AD24" s="576"/>
      <c r="AE24" s="306"/>
      <c r="AF24" s="306"/>
      <c r="AG24" s="306"/>
      <c r="AH24" s="307"/>
      <c r="AI24" s="437"/>
      <c r="AJ24" s="232"/>
      <c r="AK24" s="306"/>
      <c r="AL24" s="306"/>
      <c r="AM24" s="306"/>
      <c r="AN24" s="307"/>
      <c r="AO24" s="437"/>
      <c r="AQ24" s="306"/>
      <c r="AR24" s="306"/>
      <c r="AS24" s="306"/>
      <c r="AT24" s="307"/>
      <c r="AU24" s="437"/>
      <c r="AW24" s="306"/>
      <c r="AX24" s="306"/>
      <c r="AY24" s="306"/>
      <c r="AZ24" s="307"/>
      <c r="BA24" s="437"/>
    </row>
    <row r="25" spans="1:53" s="241" customFormat="1" ht="18" customHeight="1" x14ac:dyDescent="0.15">
      <c r="A25" s="240"/>
      <c r="B25" s="234" t="s">
        <v>46</v>
      </c>
      <c r="C25" s="227"/>
      <c r="D25" s="757">
        <f t="shared" si="1"/>
        <v>12955</v>
      </c>
      <c r="E25" s="740">
        <f t="shared" si="2"/>
        <v>8130</v>
      </c>
      <c r="F25" s="578">
        <f t="shared" si="3"/>
        <v>62.755692782709382</v>
      </c>
      <c r="G25" s="740">
        <f t="shared" si="4"/>
        <v>4825</v>
      </c>
      <c r="H25" s="238">
        <f t="shared" si="3"/>
        <v>37.244307217290626</v>
      </c>
      <c r="I25" s="227"/>
      <c r="J25" s="235">
        <f t="shared" si="5"/>
        <v>3666</v>
      </c>
      <c r="K25" s="752">
        <f t="shared" si="6"/>
        <v>28.297954457738321</v>
      </c>
      <c r="L25" s="746">
        <v>1461</v>
      </c>
      <c r="M25" s="749">
        <v>39.852700490998359</v>
      </c>
      <c r="N25" s="746">
        <v>2205</v>
      </c>
      <c r="O25" s="236">
        <v>60.147299509001641</v>
      </c>
      <c r="P25" s="227"/>
      <c r="Q25" s="235">
        <v>3508</v>
      </c>
      <c r="R25" s="752">
        <v>27.078348128135854</v>
      </c>
      <c r="S25" s="746">
        <v>2485</v>
      </c>
      <c r="T25" s="749">
        <v>70.838084378563281</v>
      </c>
      <c r="U25" s="746">
        <v>1023</v>
      </c>
      <c r="V25" s="236">
        <v>29.161915621436719</v>
      </c>
      <c r="W25" s="227"/>
      <c r="X25" s="235">
        <v>5781</v>
      </c>
      <c r="Y25" s="752">
        <v>44.623697414125814</v>
      </c>
      <c r="Z25" s="746">
        <v>4184</v>
      </c>
      <c r="AA25" s="749">
        <v>72.375021622556645</v>
      </c>
      <c r="AB25" s="746">
        <v>1597</v>
      </c>
      <c r="AC25" s="236">
        <f t="shared" si="0"/>
        <v>27.624978377443348</v>
      </c>
      <c r="AD25" s="576"/>
      <c r="AE25" s="306"/>
      <c r="AF25" s="306"/>
      <c r="AG25" s="306"/>
      <c r="AH25" s="307"/>
      <c r="AI25" s="437"/>
      <c r="AJ25" s="232"/>
      <c r="AK25" s="306"/>
      <c r="AL25" s="306"/>
      <c r="AM25" s="306"/>
      <c r="AN25" s="307"/>
      <c r="AO25" s="437"/>
      <c r="AQ25" s="306"/>
      <c r="AR25" s="306"/>
      <c r="AS25" s="306"/>
      <c r="AT25" s="307"/>
      <c r="AU25" s="437"/>
      <c r="AW25" s="306"/>
      <c r="AX25" s="306"/>
      <c r="AY25" s="306"/>
      <c r="AZ25" s="307"/>
      <c r="BA25" s="437"/>
    </row>
    <row r="26" spans="1:53" s="233" customFormat="1" ht="18" customHeight="1" x14ac:dyDescent="0.15">
      <c r="B26" s="234" t="s">
        <v>47</v>
      </c>
      <c r="C26" s="227"/>
      <c r="D26" s="759">
        <f t="shared" si="1"/>
        <v>6575</v>
      </c>
      <c r="E26" s="742">
        <f t="shared" si="2"/>
        <v>4062</v>
      </c>
      <c r="F26" s="580">
        <f t="shared" si="3"/>
        <v>61.77946768060837</v>
      </c>
      <c r="G26" s="742">
        <f t="shared" si="4"/>
        <v>2513</v>
      </c>
      <c r="H26" s="238">
        <f t="shared" si="3"/>
        <v>38.220532319391637</v>
      </c>
      <c r="I26" s="227"/>
      <c r="J26" s="239">
        <f t="shared" si="5"/>
        <v>1605</v>
      </c>
      <c r="K26" s="753">
        <f t="shared" si="6"/>
        <v>24.410646387832699</v>
      </c>
      <c r="L26" s="741">
        <v>659</v>
      </c>
      <c r="M26" s="579">
        <v>41.059190031152646</v>
      </c>
      <c r="N26" s="741">
        <v>946</v>
      </c>
      <c r="O26" s="236">
        <v>58.940809968847354</v>
      </c>
      <c r="P26" s="227"/>
      <c r="Q26" s="239">
        <v>1336</v>
      </c>
      <c r="R26" s="753">
        <v>20.319391634980988</v>
      </c>
      <c r="S26" s="741">
        <v>753</v>
      </c>
      <c r="T26" s="579">
        <v>56.362275449101794</v>
      </c>
      <c r="U26" s="741">
        <v>583</v>
      </c>
      <c r="V26" s="236">
        <v>43.637724550898206</v>
      </c>
      <c r="W26" s="227"/>
      <c r="X26" s="239">
        <v>3634</v>
      </c>
      <c r="Y26" s="753">
        <v>55.269961977186313</v>
      </c>
      <c r="Z26" s="741">
        <v>2650</v>
      </c>
      <c r="AA26" s="579">
        <v>72.92239955971381</v>
      </c>
      <c r="AB26" s="741">
        <v>984</v>
      </c>
      <c r="AC26" s="236">
        <f t="shared" si="0"/>
        <v>27.077600440286187</v>
      </c>
      <c r="AD26" s="576"/>
      <c r="AE26" s="306"/>
      <c r="AF26" s="306"/>
      <c r="AG26" s="306"/>
      <c r="AH26" s="307"/>
      <c r="AI26" s="437"/>
      <c r="AJ26" s="232"/>
      <c r="AK26" s="306"/>
      <c r="AL26" s="306"/>
      <c r="AM26" s="306"/>
      <c r="AN26" s="307"/>
      <c r="AO26" s="437"/>
      <c r="AQ26" s="306"/>
      <c r="AR26" s="306"/>
      <c r="AS26" s="306"/>
      <c r="AT26" s="307"/>
      <c r="AU26" s="437"/>
      <c r="AW26" s="306"/>
      <c r="AX26" s="306"/>
      <c r="AY26" s="306"/>
      <c r="AZ26" s="307"/>
      <c r="BA26" s="437"/>
    </row>
    <row r="27" spans="1:53" s="233" customFormat="1" ht="18" customHeight="1" x14ac:dyDescent="0.15">
      <c r="B27" s="234" t="s">
        <v>48</v>
      </c>
      <c r="C27" s="227"/>
      <c r="D27" s="759">
        <f t="shared" si="1"/>
        <v>34742</v>
      </c>
      <c r="E27" s="742">
        <f t="shared" si="2"/>
        <v>20473</v>
      </c>
      <c r="F27" s="580">
        <f t="shared" si="3"/>
        <v>58.928674227160208</v>
      </c>
      <c r="G27" s="742">
        <f t="shared" si="4"/>
        <v>14269</v>
      </c>
      <c r="H27" s="238">
        <f t="shared" si="3"/>
        <v>41.071325772839792</v>
      </c>
      <c r="I27" s="227"/>
      <c r="J27" s="239">
        <f t="shared" si="5"/>
        <v>10783</v>
      </c>
      <c r="K27" s="753">
        <f t="shared" si="6"/>
        <v>31.037361119106556</v>
      </c>
      <c r="L27" s="741">
        <v>4210</v>
      </c>
      <c r="M27" s="579">
        <v>39.04293795789669</v>
      </c>
      <c r="N27" s="741">
        <v>6573</v>
      </c>
      <c r="O27" s="236">
        <v>60.957062042103317</v>
      </c>
      <c r="P27" s="227"/>
      <c r="Q27" s="239">
        <v>7118</v>
      </c>
      <c r="R27" s="753">
        <v>20.488169938403086</v>
      </c>
      <c r="S27" s="741">
        <v>4112</v>
      </c>
      <c r="T27" s="579">
        <v>57.769036246136551</v>
      </c>
      <c r="U27" s="741">
        <v>3006</v>
      </c>
      <c r="V27" s="236">
        <v>42.230963753863442</v>
      </c>
      <c r="W27" s="227"/>
      <c r="X27" s="239">
        <v>16841</v>
      </c>
      <c r="Y27" s="753">
        <v>48.474468942490354</v>
      </c>
      <c r="Z27" s="741">
        <v>12151</v>
      </c>
      <c r="AA27" s="579">
        <v>72.15129742889377</v>
      </c>
      <c r="AB27" s="741">
        <v>4690</v>
      </c>
      <c r="AC27" s="236">
        <f t="shared" si="0"/>
        <v>27.848702571106227</v>
      </c>
      <c r="AD27" s="576"/>
      <c r="AE27" s="306"/>
      <c r="AF27" s="306"/>
      <c r="AG27" s="306"/>
      <c r="AH27" s="307"/>
      <c r="AI27" s="438"/>
      <c r="AJ27" s="232"/>
      <c r="AK27" s="306"/>
      <c r="AL27" s="306"/>
      <c r="AM27" s="306"/>
      <c r="AN27" s="307"/>
      <c r="AO27" s="437"/>
      <c r="AQ27" s="306"/>
      <c r="AR27" s="306"/>
      <c r="AS27" s="306"/>
      <c r="AT27" s="307"/>
      <c r="AU27" s="437"/>
      <c r="AW27" s="306"/>
      <c r="AX27" s="306"/>
      <c r="AY27" s="306"/>
      <c r="AZ27" s="307"/>
      <c r="BA27" s="437"/>
    </row>
    <row r="28" spans="1:53" s="233" customFormat="1" ht="18" customHeight="1" x14ac:dyDescent="0.15">
      <c r="B28" s="234" t="s">
        <v>49</v>
      </c>
      <c r="C28" s="227"/>
      <c r="D28" s="759">
        <f t="shared" si="1"/>
        <v>3575</v>
      </c>
      <c r="E28" s="742">
        <f t="shared" si="2"/>
        <v>2362</v>
      </c>
      <c r="F28" s="580">
        <f t="shared" si="3"/>
        <v>66.069930069930066</v>
      </c>
      <c r="G28" s="742">
        <f t="shared" si="4"/>
        <v>1213</v>
      </c>
      <c r="H28" s="244">
        <f t="shared" si="3"/>
        <v>33.930069930069926</v>
      </c>
      <c r="I28" s="227"/>
      <c r="J28" s="239">
        <f t="shared" si="5"/>
        <v>491</v>
      </c>
      <c r="K28" s="753">
        <f t="shared" si="6"/>
        <v>13.734265734265735</v>
      </c>
      <c r="L28" s="741">
        <v>214</v>
      </c>
      <c r="M28" s="579">
        <v>43.584521384928713</v>
      </c>
      <c r="N28" s="741">
        <v>277</v>
      </c>
      <c r="O28" s="243">
        <v>56.415478615071279</v>
      </c>
      <c r="P28" s="227"/>
      <c r="Q28" s="239">
        <v>812</v>
      </c>
      <c r="R28" s="753">
        <v>22.713286713286713</v>
      </c>
      <c r="S28" s="741">
        <v>529</v>
      </c>
      <c r="T28" s="579">
        <v>65.14778325123153</v>
      </c>
      <c r="U28" s="741">
        <v>283</v>
      </c>
      <c r="V28" s="243">
        <v>34.85221674876847</v>
      </c>
      <c r="W28" s="227"/>
      <c r="X28" s="239">
        <v>2272</v>
      </c>
      <c r="Y28" s="753">
        <v>63.552447552447553</v>
      </c>
      <c r="Z28" s="741">
        <v>1619</v>
      </c>
      <c r="AA28" s="579">
        <v>71.258802816901408</v>
      </c>
      <c r="AB28" s="741">
        <v>653</v>
      </c>
      <c r="AC28" s="243">
        <f t="shared" si="0"/>
        <v>28.741197183098592</v>
      </c>
      <c r="AD28" s="576"/>
      <c r="AE28" s="306"/>
      <c r="AF28" s="306"/>
      <c r="AG28" s="306"/>
      <c r="AH28" s="307"/>
      <c r="AI28" s="437"/>
      <c r="AJ28" s="232"/>
      <c r="AK28" s="306"/>
      <c r="AL28" s="306"/>
      <c r="AM28" s="306"/>
      <c r="AN28" s="307"/>
      <c r="AO28" s="437"/>
      <c r="AQ28" s="306"/>
      <c r="AR28" s="306"/>
      <c r="AS28" s="306"/>
      <c r="AT28" s="307"/>
      <c r="AU28" s="437"/>
      <c r="AW28" s="306"/>
      <c r="AX28" s="306"/>
      <c r="AY28" s="306"/>
      <c r="AZ28" s="307"/>
      <c r="BA28" s="437"/>
    </row>
    <row r="29" spans="1:53" s="233" customFormat="1" ht="18" customHeight="1" x14ac:dyDescent="0.15">
      <c r="B29" s="245" t="s">
        <v>4</v>
      </c>
      <c r="C29" s="227"/>
      <c r="D29" s="760">
        <f t="shared" si="1"/>
        <v>1030</v>
      </c>
      <c r="E29" s="743">
        <f t="shared" si="2"/>
        <v>581</v>
      </c>
      <c r="F29" s="581">
        <f t="shared" si="3"/>
        <v>56.407766990291265</v>
      </c>
      <c r="G29" s="743">
        <f t="shared" si="4"/>
        <v>449</v>
      </c>
      <c r="H29" s="249">
        <f t="shared" si="3"/>
        <v>43.592233009708735</v>
      </c>
      <c r="I29" s="227"/>
      <c r="J29" s="246">
        <f t="shared" si="5"/>
        <v>509</v>
      </c>
      <c r="K29" s="754">
        <f t="shared" si="6"/>
        <v>49.417475728155338</v>
      </c>
      <c r="L29" s="747">
        <v>194</v>
      </c>
      <c r="M29" s="750">
        <v>38.113948919449903</v>
      </c>
      <c r="N29" s="747">
        <v>315</v>
      </c>
      <c r="O29" s="247">
        <v>61.886051080550097</v>
      </c>
      <c r="P29" s="227"/>
      <c r="Q29" s="246">
        <v>209</v>
      </c>
      <c r="R29" s="754">
        <v>20.291262135922331</v>
      </c>
      <c r="S29" s="747">
        <v>147</v>
      </c>
      <c r="T29" s="750">
        <v>70.334928229665067</v>
      </c>
      <c r="U29" s="747">
        <v>62</v>
      </c>
      <c r="V29" s="247">
        <v>29.665071770334926</v>
      </c>
      <c r="W29" s="227"/>
      <c r="X29" s="246">
        <v>312</v>
      </c>
      <c r="Y29" s="754">
        <v>30.291262135922331</v>
      </c>
      <c r="Z29" s="747">
        <v>240</v>
      </c>
      <c r="AA29" s="750">
        <v>76.923076923076934</v>
      </c>
      <c r="AB29" s="747">
        <v>72</v>
      </c>
      <c r="AC29" s="247">
        <f t="shared" si="0"/>
        <v>23.076923076923077</v>
      </c>
      <c r="AD29" s="576"/>
      <c r="AE29" s="306"/>
      <c r="AF29" s="306"/>
      <c r="AG29" s="306"/>
      <c r="AH29" s="307"/>
      <c r="AI29" s="437"/>
      <c r="AJ29" s="232"/>
      <c r="AK29" s="306"/>
      <c r="AL29" s="306"/>
      <c r="AM29" s="306"/>
      <c r="AN29" s="307"/>
      <c r="AO29" s="437"/>
      <c r="AQ29" s="306"/>
      <c r="AR29" s="306"/>
      <c r="AS29" s="306"/>
      <c r="AT29" s="307"/>
      <c r="AU29" s="437"/>
      <c r="AW29" s="306"/>
      <c r="AX29" s="306"/>
      <c r="AY29" s="306"/>
      <c r="AZ29" s="307"/>
      <c r="BA29" s="437"/>
    </row>
    <row r="30" spans="1:53" s="224" customFormat="1" ht="3.75" customHeight="1" x14ac:dyDescent="0.15">
      <c r="A30" s="221"/>
      <c r="B30" s="222"/>
      <c r="C30" s="223"/>
      <c r="D30" s="222"/>
      <c r="E30" s="222"/>
      <c r="F30" s="222"/>
      <c r="G30" s="222"/>
      <c r="H30" s="251"/>
      <c r="I30" s="223"/>
      <c r="J30" s="222"/>
      <c r="K30" s="222"/>
      <c r="L30" s="222"/>
      <c r="M30" s="222"/>
      <c r="N30" s="222"/>
      <c r="O30" s="575"/>
      <c r="P30" s="223"/>
      <c r="Q30" s="222"/>
      <c r="R30" s="222"/>
      <c r="S30" s="222"/>
      <c r="T30" s="222"/>
      <c r="U30" s="222"/>
      <c r="V30" s="575"/>
      <c r="W30" s="223"/>
      <c r="X30" s="222"/>
      <c r="Y30" s="222"/>
      <c r="Z30" s="222"/>
      <c r="AA30" s="222"/>
      <c r="AB30" s="222"/>
      <c r="AC30" s="575"/>
      <c r="AD30" s="576"/>
      <c r="AE30" s="310"/>
      <c r="AF30" s="310"/>
      <c r="AG30" s="306"/>
      <c r="AH30" s="307"/>
      <c r="AI30" s="437"/>
      <c r="AJ30" s="232"/>
      <c r="AK30" s="310"/>
      <c r="AL30" s="310"/>
      <c r="AM30" s="306"/>
      <c r="AN30" s="307"/>
      <c r="AO30" s="437"/>
      <c r="AQ30" s="310"/>
      <c r="AR30" s="310"/>
      <c r="AS30" s="306"/>
      <c r="AT30" s="307"/>
      <c r="AU30" s="437"/>
      <c r="AW30" s="310"/>
      <c r="AX30" s="310"/>
      <c r="AY30" s="306"/>
      <c r="AZ30" s="307"/>
      <c r="BA30" s="437"/>
    </row>
    <row r="31" spans="1:53" s="252" customFormat="1" ht="18" customHeight="1" x14ac:dyDescent="0.15">
      <c r="B31" s="253" t="s">
        <v>3</v>
      </c>
      <c r="C31" s="212"/>
      <c r="D31" s="761">
        <f>J31+Q31+X31</f>
        <v>520514</v>
      </c>
      <c r="E31" s="744">
        <f>L31+S31+Z31</f>
        <v>329791</v>
      </c>
      <c r="F31" s="410">
        <f>E31/$D31*100</f>
        <v>63.358718497485178</v>
      </c>
      <c r="G31" s="744">
        <f>N31+U31+AB31</f>
        <v>190723</v>
      </c>
      <c r="H31" s="256">
        <f>G31/$D31*100</f>
        <v>36.641281502514822</v>
      </c>
      <c r="I31" s="212"/>
      <c r="J31" s="254">
        <f>SUM(J12:J29)</f>
        <v>135982</v>
      </c>
      <c r="K31" s="755">
        <f>J31/$D31*100</f>
        <v>26.124561491141446</v>
      </c>
      <c r="L31" s="744">
        <f>SUM(L12:L29)</f>
        <v>58040</v>
      </c>
      <c r="M31" s="410">
        <f t="shared" ref="M31:O31" si="7">L31/$J31*100</f>
        <v>42.68211969231222</v>
      </c>
      <c r="N31" s="744">
        <f>SUM(N12:N29)</f>
        <v>77942</v>
      </c>
      <c r="O31" s="255">
        <f t="shared" si="7"/>
        <v>57.317880307687787</v>
      </c>
      <c r="P31" s="212"/>
      <c r="Q31" s="254">
        <f>SUM(Q12:Q29)</f>
        <v>118670</v>
      </c>
      <c r="R31" s="755">
        <f>Q31/$D31*100</f>
        <v>22.798618288845258</v>
      </c>
      <c r="S31" s="744">
        <f>SUM(S12:S29)</f>
        <v>78211</v>
      </c>
      <c r="T31" s="410">
        <f>S31/$Q31*100</f>
        <v>65.906294767000929</v>
      </c>
      <c r="U31" s="744">
        <f>SUM(U12:U29)</f>
        <v>40459</v>
      </c>
      <c r="V31" s="255">
        <f>U31/$Q31*100</f>
        <v>34.093705232999071</v>
      </c>
      <c r="W31" s="212"/>
      <c r="X31" s="254">
        <f>SUM(X12:X29)</f>
        <v>265862</v>
      </c>
      <c r="Y31" s="755">
        <f>X31/$D31*100</f>
        <v>51.076820220013296</v>
      </c>
      <c r="Z31" s="744">
        <f>SUM(Z12:Z29)</f>
        <v>193540</v>
      </c>
      <c r="AA31" s="410">
        <f>Z31/$X31*100</f>
        <v>72.797165446735519</v>
      </c>
      <c r="AB31" s="744">
        <f>SUM(AB12:AB29)</f>
        <v>72322</v>
      </c>
      <c r="AC31" s="255">
        <f>AB31/$X31*100</f>
        <v>27.202834553264477</v>
      </c>
      <c r="AD31" s="576"/>
      <c r="AE31" s="306"/>
      <c r="AF31" s="306"/>
      <c r="AG31" s="310"/>
      <c r="AH31" s="310"/>
      <c r="AI31" s="439"/>
      <c r="AJ31" s="440"/>
      <c r="AK31" s="306"/>
      <c r="AL31" s="306"/>
      <c r="AM31" s="310"/>
      <c r="AN31" s="310"/>
      <c r="AO31" s="439"/>
      <c r="AQ31" s="306"/>
      <c r="AR31" s="306"/>
      <c r="AS31" s="310"/>
      <c r="AT31" s="310"/>
      <c r="AU31" s="439"/>
      <c r="AW31" s="306"/>
      <c r="AX31" s="306"/>
      <c r="AY31" s="310"/>
      <c r="AZ31" s="310"/>
      <c r="BA31" s="439"/>
    </row>
    <row r="32" spans="1:53" s="257" customFormat="1" ht="5.25" customHeight="1" x14ac:dyDescent="0.2">
      <c r="B32" s="258" t="s">
        <v>42</v>
      </c>
      <c r="C32" s="259"/>
      <c r="I32" s="259"/>
    </row>
    <row r="33" spans="2:14" s="252" customFormat="1" ht="5.25" customHeight="1" x14ac:dyDescent="0.2">
      <c r="B33" s="258" t="s">
        <v>50</v>
      </c>
      <c r="C33" s="261"/>
      <c r="I33" s="261"/>
    </row>
    <row r="34" spans="2:14" s="252" customFormat="1" ht="13.5" customHeight="1" x14ac:dyDescent="0.2">
      <c r="B34" s="1083"/>
      <c r="C34" s="1083"/>
      <c r="D34" s="1083"/>
      <c r="E34" s="1083"/>
      <c r="F34" s="1083"/>
      <c r="G34" s="1083"/>
      <c r="H34" s="1083"/>
    </row>
    <row r="35" spans="2:14" ht="29.25" customHeight="1" x14ac:dyDescent="0.2">
      <c r="B35" s="1090"/>
      <c r="C35" s="1090"/>
      <c r="D35" s="1090"/>
      <c r="E35" s="737"/>
      <c r="F35" s="737"/>
      <c r="G35" s="737"/>
      <c r="H35" s="263"/>
      <c r="I35" s="263"/>
      <c r="J35" s="263"/>
      <c r="K35" s="263"/>
      <c r="L35" s="263"/>
      <c r="M35" s="263"/>
      <c r="N35" s="263"/>
    </row>
    <row r="36" spans="2:14" ht="4.5" customHeight="1" x14ac:dyDescent="0.2">
      <c r="B36" s="1091"/>
      <c r="C36" s="1091"/>
      <c r="D36" s="1091"/>
      <c r="E36" s="738"/>
      <c r="F36" s="738"/>
      <c r="G36" s="738"/>
      <c r="H36" s="263"/>
      <c r="I36" s="263"/>
      <c r="J36" s="263"/>
      <c r="K36" s="263"/>
      <c r="L36" s="263"/>
      <c r="M36" s="263"/>
      <c r="N36" s="263"/>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94">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0.140625" style="262" bestFit="1" customWidth="1"/>
    <col min="5" max="5" width="10.28515625" style="262" customWidth="1"/>
    <col min="6" max="6" width="7" style="262" customWidth="1"/>
    <col min="7" max="7" width="8.85546875" style="262" customWidth="1"/>
    <col min="8" max="8" width="7" style="262" customWidth="1"/>
    <col min="9" max="9" width="0.42578125" style="262" customWidth="1"/>
    <col min="10" max="10" width="8.42578125" style="262" bestFit="1" customWidth="1"/>
    <col min="11" max="11" width="6.7109375" style="262" customWidth="1"/>
    <col min="12" max="12" width="8.42578125" style="262" customWidth="1"/>
    <col min="13" max="13" width="6.7109375" style="262" bestFit="1" customWidth="1"/>
    <col min="14" max="14" width="8.42578125" style="262" customWidth="1"/>
    <col min="15" max="15" width="6.7109375" style="262" bestFit="1" customWidth="1"/>
    <col min="16" max="16" width="0.42578125" style="262" customWidth="1"/>
    <col min="17" max="17" width="8.42578125" style="262" bestFit="1" customWidth="1"/>
    <col min="18" max="18" width="6.85546875" style="262" customWidth="1"/>
    <col min="19" max="19" width="8.42578125" style="262" customWidth="1"/>
    <col min="20" max="20" width="6.7109375" style="262" bestFit="1" customWidth="1"/>
    <col min="21" max="21" width="8.42578125" style="262" customWidth="1"/>
    <col min="22" max="22" width="6.7109375" style="262" bestFit="1" customWidth="1"/>
    <col min="23" max="23" width="0.42578125" style="262" customWidth="1"/>
    <col min="24" max="24" width="8.42578125" style="262" bestFit="1" customWidth="1"/>
    <col min="25" max="25" width="7" style="262" customWidth="1"/>
    <col min="26" max="26" width="8.42578125" style="262" customWidth="1"/>
    <col min="27" max="27" width="6.7109375" style="262" bestFit="1" customWidth="1"/>
    <col min="28" max="28" width="8.42578125" style="262" customWidth="1"/>
    <col min="29" max="29" width="6.7109375" style="262" bestFit="1" customWidth="1"/>
    <col min="30" max="30" width="11.42578125" style="262"/>
    <col min="31" max="33" width="2.42578125" style="262" bestFit="1" customWidth="1"/>
    <col min="34" max="34" width="13" style="262" bestFit="1" customWidth="1"/>
    <col min="35" max="35" width="3.42578125" style="262" bestFit="1" customWidth="1"/>
    <col min="36" max="36" width="3.85546875" style="262" customWidth="1"/>
    <col min="37" max="39" width="2.42578125" style="262" bestFit="1" customWidth="1"/>
    <col min="40" max="40" width="8.42578125" style="262" bestFit="1" customWidth="1"/>
    <col min="41" max="41" width="3.42578125" style="262" bestFit="1" customWidth="1"/>
    <col min="42" max="42" width="3.5703125" style="262" customWidth="1"/>
    <col min="43" max="45" width="2.42578125" style="262" bestFit="1" customWidth="1"/>
    <col min="46" max="46" width="8.42578125" style="262" bestFit="1" customWidth="1"/>
    <col min="47" max="47" width="4.140625" style="262" bestFit="1" customWidth="1"/>
    <col min="48" max="48" width="3.28515625" style="262" customWidth="1"/>
    <col min="49" max="49" width="4.28515625" style="262" bestFit="1" customWidth="1"/>
    <col min="50" max="50" width="2.42578125" style="262" bestFit="1" customWidth="1"/>
    <col min="51" max="51" width="4.28515625" style="262" bestFit="1" customWidth="1"/>
    <col min="52" max="52" width="8.42578125" style="262" bestFit="1" customWidth="1"/>
    <col min="53" max="53" width="4.28515625" style="262" bestFit="1" customWidth="1"/>
    <col min="54" max="16384" width="11.42578125" style="262"/>
  </cols>
  <sheetData>
    <row r="1" spans="1:53" s="202" customFormat="1" ht="15" customHeight="1" x14ac:dyDescent="0.2">
      <c r="A1" s="714" t="s">
        <v>121</v>
      </c>
      <c r="B1" s="203"/>
      <c r="C1" s="204"/>
      <c r="I1" s="204"/>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6" customFormat="1" ht="52.5" customHeight="1" x14ac:dyDescent="0.2">
      <c r="B2" s="1059"/>
      <c r="C2" s="1059"/>
    </row>
    <row r="3" spans="1:53" s="209" customFormat="1" ht="4.5" customHeight="1" x14ac:dyDescent="0.2">
      <c r="B3" s="1060"/>
      <c r="C3" s="1060"/>
    </row>
    <row r="4" spans="1:53" s="209" customFormat="1" ht="17.25" customHeight="1" x14ac:dyDescent="0.2">
      <c r="A4" s="1060" t="s">
        <v>419</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row>
    <row r="5" spans="1:53" s="209" customFormat="1" ht="17.25" customHeight="1" x14ac:dyDescent="0.2">
      <c r="B5" s="1061" t="str">
        <f>porsaad!B6</f>
        <v>Situación a 28 de febrero de 2023</v>
      </c>
      <c r="C5" s="1061"/>
      <c r="D5" s="1061"/>
      <c r="E5" s="1061"/>
      <c r="F5" s="1061"/>
      <c r="G5" s="1061"/>
      <c r="H5" s="1061"/>
      <c r="I5" s="1061"/>
      <c r="J5" s="1061"/>
      <c r="K5" s="1061"/>
      <c r="L5" s="1061"/>
      <c r="M5" s="1061"/>
      <c r="N5" s="1061"/>
      <c r="O5" s="1061"/>
      <c r="P5" s="1061"/>
      <c r="Q5" s="1061"/>
      <c r="R5" s="1061"/>
      <c r="S5" s="1061"/>
      <c r="T5" s="1061"/>
      <c r="U5" s="1061"/>
      <c r="V5" s="1061"/>
      <c r="W5" s="1061"/>
      <c r="X5" s="1061"/>
      <c r="Y5" s="1061"/>
      <c r="Z5" s="1061"/>
      <c r="AA5" s="1061"/>
      <c r="AB5" s="1061"/>
      <c r="AC5" s="1061"/>
    </row>
    <row r="6" spans="1:53" s="209" customFormat="1" ht="6" customHeight="1" x14ac:dyDescent="0.2"/>
    <row r="7" spans="1:53" s="214" customFormat="1" ht="12.75" customHeight="1" x14ac:dyDescent="0.2">
      <c r="A7" s="210"/>
      <c r="B7" s="1062" t="s">
        <v>15</v>
      </c>
      <c r="C7" s="212"/>
      <c r="D7" s="1065" t="s">
        <v>247</v>
      </c>
      <c r="E7" s="1066"/>
      <c r="F7" s="1066"/>
      <c r="G7" s="1066"/>
      <c r="H7" s="1066"/>
      <c r="I7" s="569"/>
      <c r="J7" s="1069"/>
      <c r="K7" s="1069"/>
      <c r="L7" s="1069"/>
      <c r="M7" s="1069"/>
      <c r="N7" s="1069"/>
      <c r="O7" s="1069"/>
      <c r="P7" s="569"/>
      <c r="Q7" s="1069"/>
      <c r="R7" s="1069"/>
      <c r="S7" s="1069"/>
      <c r="T7" s="1069"/>
      <c r="U7" s="1069"/>
      <c r="V7" s="1069"/>
      <c r="W7" s="569"/>
      <c r="X7" s="1069"/>
      <c r="Y7" s="1069"/>
      <c r="Z7" s="1069"/>
      <c r="AA7" s="1069"/>
      <c r="AB7" s="1069"/>
      <c r="AC7" s="1070"/>
      <c r="AD7" s="431"/>
      <c r="AE7" s="431"/>
      <c r="AF7" s="432"/>
      <c r="AG7" s="432"/>
      <c r="AH7" s="432"/>
      <c r="AI7" s="432"/>
      <c r="AJ7" s="432"/>
      <c r="AK7" s="432"/>
      <c r="AL7" s="433"/>
    </row>
    <row r="8" spans="1:53" s="214" customFormat="1" ht="25.5" customHeight="1" x14ac:dyDescent="0.2">
      <c r="A8" s="210"/>
      <c r="B8" s="1063"/>
      <c r="C8" s="212"/>
      <c r="D8" s="1067"/>
      <c r="E8" s="1068"/>
      <c r="F8" s="1068"/>
      <c r="G8" s="1068"/>
      <c r="H8" s="1068"/>
      <c r="I8" s="502"/>
      <c r="J8" s="1071" t="s">
        <v>248</v>
      </c>
      <c r="K8" s="1069"/>
      <c r="L8" s="1069"/>
      <c r="M8" s="1069"/>
      <c r="N8" s="1069"/>
      <c r="O8" s="1070"/>
      <c r="P8" s="212"/>
      <c r="Q8" s="1071" t="s">
        <v>249</v>
      </c>
      <c r="R8" s="1069"/>
      <c r="S8" s="1069"/>
      <c r="T8" s="1069"/>
      <c r="U8" s="1069"/>
      <c r="V8" s="1070"/>
      <c r="W8" s="212"/>
      <c r="X8" s="1071" t="s">
        <v>250</v>
      </c>
      <c r="Y8" s="1069"/>
      <c r="Z8" s="1069"/>
      <c r="AA8" s="1069"/>
      <c r="AB8" s="1069"/>
      <c r="AC8" s="1070"/>
      <c r="AD8" s="431"/>
      <c r="AE8" s="431"/>
      <c r="AF8" s="432"/>
      <c r="AG8" s="432"/>
      <c r="AH8" s="432"/>
      <c r="AI8" s="432"/>
      <c r="AJ8" s="432"/>
      <c r="AK8" s="432"/>
      <c r="AL8" s="433"/>
    </row>
    <row r="9" spans="1:53" s="214" customFormat="1" ht="21.75" customHeight="1" x14ac:dyDescent="0.2">
      <c r="A9" s="210"/>
      <c r="B9" s="1063"/>
      <c r="C9" s="212"/>
      <c r="D9" s="1072" t="s">
        <v>12</v>
      </c>
      <c r="E9" s="1074" t="s">
        <v>27</v>
      </c>
      <c r="F9" s="1075"/>
      <c r="G9" s="1075" t="s">
        <v>26</v>
      </c>
      <c r="H9" s="1076"/>
      <c r="I9" s="212"/>
      <c r="J9" s="1077" t="s">
        <v>12</v>
      </c>
      <c r="K9" s="1079" t="s">
        <v>230</v>
      </c>
      <c r="L9" s="1074" t="s">
        <v>27</v>
      </c>
      <c r="M9" s="1075"/>
      <c r="N9" s="1075" t="s">
        <v>26</v>
      </c>
      <c r="O9" s="1076"/>
      <c r="P9" s="212"/>
      <c r="Q9" s="1077" t="s">
        <v>12</v>
      </c>
      <c r="R9" s="1079" t="s">
        <v>230</v>
      </c>
      <c r="S9" s="1074" t="s">
        <v>27</v>
      </c>
      <c r="T9" s="1075"/>
      <c r="U9" s="1075" t="s">
        <v>26</v>
      </c>
      <c r="V9" s="1076"/>
      <c r="W9" s="212"/>
      <c r="X9" s="1077" t="s">
        <v>12</v>
      </c>
      <c r="Y9" s="1079" t="s">
        <v>230</v>
      </c>
      <c r="Z9" s="1074" t="s">
        <v>27</v>
      </c>
      <c r="AA9" s="1075"/>
      <c r="AB9" s="1075" t="s">
        <v>26</v>
      </c>
      <c r="AC9" s="1076"/>
      <c r="AD9" s="431"/>
      <c r="AE9" s="431"/>
      <c r="AF9" s="432"/>
      <c r="AG9" s="432"/>
      <c r="AH9" s="432"/>
      <c r="AI9" s="432"/>
      <c r="AJ9" s="432"/>
      <c r="AK9" s="432"/>
      <c r="AL9" s="433"/>
    </row>
    <row r="10" spans="1:53" s="220" customFormat="1" ht="44.25" customHeight="1" x14ac:dyDescent="0.2">
      <c r="A10" s="215"/>
      <c r="B10" s="1064"/>
      <c r="C10" s="217"/>
      <c r="D10" s="1073"/>
      <c r="E10" s="409" t="s">
        <v>12</v>
      </c>
      <c r="F10" s="409" t="s">
        <v>230</v>
      </c>
      <c r="G10" s="409" t="s">
        <v>12</v>
      </c>
      <c r="H10" s="219" t="s">
        <v>230</v>
      </c>
      <c r="I10" s="217"/>
      <c r="J10" s="1078"/>
      <c r="K10" s="1080"/>
      <c r="L10" s="409" t="s">
        <v>12</v>
      </c>
      <c r="M10" s="409" t="s">
        <v>231</v>
      </c>
      <c r="N10" s="409" t="s">
        <v>12</v>
      </c>
      <c r="O10" s="219" t="s">
        <v>231</v>
      </c>
      <c r="P10" s="217"/>
      <c r="Q10" s="1078"/>
      <c r="R10" s="1080"/>
      <c r="S10" s="409" t="s">
        <v>12</v>
      </c>
      <c r="T10" s="409" t="s">
        <v>231</v>
      </c>
      <c r="U10" s="409" t="s">
        <v>12</v>
      </c>
      <c r="V10" s="219" t="s">
        <v>231</v>
      </c>
      <c r="W10" s="217"/>
      <c r="X10" s="1078"/>
      <c r="Y10" s="1080"/>
      <c r="Z10" s="409" t="s">
        <v>12</v>
      </c>
      <c r="AA10" s="409" t="s">
        <v>231</v>
      </c>
      <c r="AB10" s="409" t="s">
        <v>12</v>
      </c>
      <c r="AC10" s="219" t="s">
        <v>231</v>
      </c>
      <c r="AD10" s="434"/>
      <c r="AE10" s="435"/>
      <c r="AF10" s="310"/>
      <c r="AG10" s="310"/>
      <c r="AH10" s="310"/>
      <c r="AI10" s="310"/>
      <c r="AJ10" s="436"/>
      <c r="AK10" s="436"/>
      <c r="AL10" s="436"/>
    </row>
    <row r="11" spans="1:53" s="224" customFormat="1" ht="4.5" customHeight="1" x14ac:dyDescent="0.2">
      <c r="A11" s="221"/>
      <c r="B11" s="222"/>
      <c r="C11" s="223"/>
      <c r="D11" s="222"/>
      <c r="E11" s="222"/>
      <c r="F11" s="222"/>
      <c r="G11" s="222"/>
      <c r="H11" s="222"/>
      <c r="I11" s="223"/>
      <c r="J11" s="222"/>
      <c r="K11" s="222"/>
      <c r="L11" s="222"/>
      <c r="M11" s="222"/>
      <c r="N11" s="222"/>
      <c r="O11" s="222"/>
      <c r="P11" s="223"/>
      <c r="Q11" s="222"/>
      <c r="R11" s="222"/>
      <c r="S11" s="222"/>
      <c r="T11" s="222"/>
      <c r="U11" s="222"/>
      <c r="V11" s="222"/>
      <c r="W11" s="223"/>
      <c r="X11" s="222"/>
      <c r="Y11" s="222"/>
      <c r="Z11" s="222"/>
      <c r="AA11" s="222"/>
      <c r="AB11" s="222"/>
      <c r="AC11" s="222"/>
      <c r="AD11" s="431"/>
      <c r="AE11" s="435"/>
      <c r="AF11" s="310"/>
      <c r="AG11" s="310"/>
      <c r="AH11" s="310"/>
      <c r="AI11" s="310"/>
      <c r="AJ11" s="232"/>
      <c r="AK11" s="232"/>
      <c r="AL11" s="232"/>
    </row>
    <row r="12" spans="1:53" s="233" customFormat="1" ht="18" customHeight="1" x14ac:dyDescent="0.15">
      <c r="A12" s="225"/>
      <c r="B12" s="226" t="s">
        <v>11</v>
      </c>
      <c r="C12" s="227"/>
      <c r="D12" s="756">
        <f>J12+Q12+X12</f>
        <v>67712</v>
      </c>
      <c r="E12" s="739">
        <f>L12+S12+Z12</f>
        <v>41743</v>
      </c>
      <c r="F12" s="748">
        <f>E12/$D12*100</f>
        <v>61.647861531190927</v>
      </c>
      <c r="G12" s="739">
        <f>N12+U12+AB12</f>
        <v>25969</v>
      </c>
      <c r="H12" s="231">
        <f>G12/$D12*100</f>
        <v>38.352138468809073</v>
      </c>
      <c r="I12" s="227"/>
      <c r="J12" s="228">
        <f>L12+N12</f>
        <v>17907</v>
      </c>
      <c r="K12" s="751">
        <f>J12/$D12*100</f>
        <v>26.44582939508507</v>
      </c>
      <c r="L12" s="745">
        <v>8847</v>
      </c>
      <c r="M12" s="748">
        <v>49.405260512648688</v>
      </c>
      <c r="N12" s="745">
        <v>9060</v>
      </c>
      <c r="O12" s="229">
        <v>50.594739487351312</v>
      </c>
      <c r="P12" s="227"/>
      <c r="Q12" s="228">
        <v>23071</v>
      </c>
      <c r="R12" s="751">
        <v>34.072247164461253</v>
      </c>
      <c r="S12" s="745">
        <v>15921</v>
      </c>
      <c r="T12" s="748">
        <v>69.00871223614061</v>
      </c>
      <c r="U12" s="745">
        <v>7150</v>
      </c>
      <c r="V12" s="229">
        <v>30.991287763859393</v>
      </c>
      <c r="W12" s="227"/>
      <c r="X12" s="228">
        <v>26734</v>
      </c>
      <c r="Y12" s="751">
        <v>39.481923440453684</v>
      </c>
      <c r="Z12" s="745">
        <v>16975</v>
      </c>
      <c r="AA12" s="748">
        <v>63.495922794942771</v>
      </c>
      <c r="AB12" s="745">
        <v>9759</v>
      </c>
      <c r="AC12" s="229">
        <f t="shared" ref="AC12:AC29" si="0">AB12/$X12*100</f>
        <v>36.504077205057229</v>
      </c>
      <c r="AD12" s="576"/>
      <c r="AE12" s="306"/>
      <c r="AF12" s="306"/>
      <c r="AG12" s="306"/>
      <c r="AH12" s="307"/>
      <c r="AI12" s="437"/>
      <c r="AJ12" s="232"/>
      <c r="AK12" s="306"/>
      <c r="AL12" s="306"/>
      <c r="AM12" s="306"/>
      <c r="AN12" s="307"/>
      <c r="AO12" s="437"/>
      <c r="AQ12" s="306"/>
      <c r="AR12" s="306"/>
      <c r="AS12" s="306"/>
      <c r="AT12" s="307"/>
      <c r="AU12" s="437"/>
      <c r="AW12" s="306"/>
      <c r="AX12" s="306"/>
      <c r="AY12" s="306"/>
      <c r="AZ12" s="307"/>
      <c r="BA12" s="437"/>
    </row>
    <row r="13" spans="1:53" s="233" customFormat="1" ht="18" customHeight="1" x14ac:dyDescent="0.15">
      <c r="A13" s="225"/>
      <c r="B13" s="234" t="s">
        <v>10</v>
      </c>
      <c r="C13" s="227"/>
      <c r="D13" s="757">
        <f t="shared" ref="D13:D29" si="1">J13+Q13+X13</f>
        <v>7784</v>
      </c>
      <c r="E13" s="740">
        <f t="shared" ref="E13:E29" si="2">L13+S13+Z13</f>
        <v>4893</v>
      </c>
      <c r="F13" s="578">
        <f t="shared" ref="F13:H29" si="3">E13/$D13*100</f>
        <v>62.859712230215827</v>
      </c>
      <c r="G13" s="740">
        <f t="shared" ref="G13:G29" si="4">N13+U13+AB13</f>
        <v>2891</v>
      </c>
      <c r="H13" s="238">
        <f t="shared" si="3"/>
        <v>37.140287769784173</v>
      </c>
      <c r="I13" s="227"/>
      <c r="J13" s="235">
        <f t="shared" ref="J13:J29" si="5">L13+N13</f>
        <v>1490</v>
      </c>
      <c r="K13" s="752">
        <f t="shared" ref="K13:K29" si="6">J13/$D13*100</f>
        <v>19.141829393627955</v>
      </c>
      <c r="L13" s="746">
        <v>694</v>
      </c>
      <c r="M13" s="749">
        <v>46.577181208053695</v>
      </c>
      <c r="N13" s="746">
        <v>796</v>
      </c>
      <c r="O13" s="236">
        <v>53.422818791946312</v>
      </c>
      <c r="P13" s="227"/>
      <c r="Q13" s="235">
        <v>1760</v>
      </c>
      <c r="R13" s="752">
        <v>22.610483042137719</v>
      </c>
      <c r="S13" s="746">
        <v>1152</v>
      </c>
      <c r="T13" s="749">
        <v>65.454545454545453</v>
      </c>
      <c r="U13" s="746">
        <v>608</v>
      </c>
      <c r="V13" s="236">
        <v>34.545454545454547</v>
      </c>
      <c r="W13" s="227"/>
      <c r="X13" s="235">
        <v>4534</v>
      </c>
      <c r="Y13" s="752">
        <v>58.247687564234326</v>
      </c>
      <c r="Z13" s="746">
        <v>3047</v>
      </c>
      <c r="AA13" s="749">
        <v>67.203352448169383</v>
      </c>
      <c r="AB13" s="746">
        <v>1487</v>
      </c>
      <c r="AC13" s="236">
        <f t="shared" si="0"/>
        <v>32.796647551830617</v>
      </c>
      <c r="AD13" s="576"/>
      <c r="AE13" s="306"/>
      <c r="AF13" s="306"/>
      <c r="AG13" s="306"/>
      <c r="AH13" s="307"/>
      <c r="AI13" s="437"/>
      <c r="AJ13" s="232"/>
      <c r="AK13" s="306"/>
      <c r="AL13" s="306"/>
      <c r="AM13" s="306"/>
      <c r="AN13" s="307"/>
      <c r="AO13" s="437"/>
      <c r="AQ13" s="306"/>
      <c r="AR13" s="306"/>
      <c r="AS13" s="306"/>
      <c r="AT13" s="307"/>
      <c r="AU13" s="437"/>
      <c r="AW13" s="306"/>
      <c r="AX13" s="306"/>
      <c r="AY13" s="306"/>
      <c r="AZ13" s="307"/>
      <c r="BA13" s="437"/>
    </row>
    <row r="14" spans="1:53" s="233" customFormat="1" ht="18" customHeight="1" x14ac:dyDescent="0.15">
      <c r="A14" s="225"/>
      <c r="B14" s="234" t="s">
        <v>40</v>
      </c>
      <c r="C14" s="227"/>
      <c r="D14" s="757">
        <f t="shared" si="1"/>
        <v>8453</v>
      </c>
      <c r="E14" s="740">
        <f t="shared" si="2"/>
        <v>5449</v>
      </c>
      <c r="F14" s="578">
        <f t="shared" si="3"/>
        <v>64.462321069442794</v>
      </c>
      <c r="G14" s="740">
        <f t="shared" si="4"/>
        <v>3004</v>
      </c>
      <c r="H14" s="238">
        <f t="shared" si="3"/>
        <v>35.537678930557199</v>
      </c>
      <c r="I14" s="227"/>
      <c r="J14" s="235">
        <f t="shared" si="5"/>
        <v>1716</v>
      </c>
      <c r="K14" s="752">
        <f t="shared" si="6"/>
        <v>20.300485034898852</v>
      </c>
      <c r="L14" s="746">
        <v>814</v>
      </c>
      <c r="M14" s="749">
        <v>47.435897435897431</v>
      </c>
      <c r="N14" s="746">
        <v>902</v>
      </c>
      <c r="O14" s="236">
        <v>52.564102564102569</v>
      </c>
      <c r="P14" s="227"/>
      <c r="Q14" s="235">
        <v>2162</v>
      </c>
      <c r="R14" s="752">
        <v>25.576718324855079</v>
      </c>
      <c r="S14" s="746">
        <v>1426</v>
      </c>
      <c r="T14" s="749">
        <v>65.957446808510639</v>
      </c>
      <c r="U14" s="746">
        <v>736</v>
      </c>
      <c r="V14" s="236">
        <v>34.042553191489361</v>
      </c>
      <c r="W14" s="227"/>
      <c r="X14" s="235">
        <v>4575</v>
      </c>
      <c r="Y14" s="752">
        <v>54.122796640246065</v>
      </c>
      <c r="Z14" s="746">
        <v>3209</v>
      </c>
      <c r="AA14" s="749">
        <v>70.142076502732237</v>
      </c>
      <c r="AB14" s="746">
        <v>1366</v>
      </c>
      <c r="AC14" s="236">
        <f t="shared" si="0"/>
        <v>29.857923497267759</v>
      </c>
      <c r="AD14" s="576"/>
      <c r="AE14" s="306"/>
      <c r="AF14" s="306"/>
      <c r="AG14" s="306"/>
      <c r="AH14" s="307"/>
      <c r="AI14" s="438"/>
      <c r="AJ14" s="232"/>
      <c r="AK14" s="306"/>
      <c r="AL14" s="306"/>
      <c r="AM14" s="306"/>
      <c r="AN14" s="307"/>
      <c r="AO14" s="437"/>
      <c r="AQ14" s="306"/>
      <c r="AR14" s="306"/>
      <c r="AS14" s="306"/>
      <c r="AT14" s="307"/>
      <c r="AU14" s="437"/>
      <c r="AW14" s="306"/>
      <c r="AX14" s="306"/>
      <c r="AY14" s="306"/>
      <c r="AZ14" s="307"/>
      <c r="BA14" s="437"/>
    </row>
    <row r="15" spans="1:53" s="233" customFormat="1" ht="18" customHeight="1" x14ac:dyDescent="0.15">
      <c r="A15" s="225"/>
      <c r="B15" s="234" t="s">
        <v>41</v>
      </c>
      <c r="C15" s="227"/>
      <c r="D15" s="757">
        <f t="shared" si="1"/>
        <v>6634</v>
      </c>
      <c r="E15" s="740">
        <f t="shared" si="2"/>
        <v>3951</v>
      </c>
      <c r="F15" s="578">
        <f t="shared" si="3"/>
        <v>59.556828459451317</v>
      </c>
      <c r="G15" s="740">
        <f t="shared" si="4"/>
        <v>2683</v>
      </c>
      <c r="H15" s="238">
        <f t="shared" si="3"/>
        <v>40.44317154054869</v>
      </c>
      <c r="I15" s="227"/>
      <c r="J15" s="235">
        <f t="shared" si="5"/>
        <v>2289</v>
      </c>
      <c r="K15" s="752">
        <f t="shared" si="6"/>
        <v>34.504069942719326</v>
      </c>
      <c r="L15" s="746">
        <v>1057</v>
      </c>
      <c r="M15" s="749">
        <v>46.177370030581038</v>
      </c>
      <c r="N15" s="746">
        <v>1232</v>
      </c>
      <c r="O15" s="236">
        <v>53.822629969418955</v>
      </c>
      <c r="P15" s="227"/>
      <c r="Q15" s="235">
        <v>1742</v>
      </c>
      <c r="R15" s="752">
        <v>26.258667470605968</v>
      </c>
      <c r="S15" s="746">
        <v>1127</v>
      </c>
      <c r="T15" s="749">
        <v>64.695752009184844</v>
      </c>
      <c r="U15" s="746">
        <v>615</v>
      </c>
      <c r="V15" s="236">
        <v>35.304247990815156</v>
      </c>
      <c r="W15" s="227"/>
      <c r="X15" s="235">
        <v>2603</v>
      </c>
      <c r="Y15" s="752">
        <v>39.237262586674703</v>
      </c>
      <c r="Z15" s="746">
        <v>1767</v>
      </c>
      <c r="AA15" s="749">
        <v>67.883211678832112</v>
      </c>
      <c r="AB15" s="746">
        <v>836</v>
      </c>
      <c r="AC15" s="236">
        <f t="shared" si="0"/>
        <v>32.116788321167881</v>
      </c>
      <c r="AD15" s="576"/>
      <c r="AE15" s="306"/>
      <c r="AF15" s="306"/>
      <c r="AG15" s="306"/>
      <c r="AH15" s="307"/>
      <c r="AI15" s="437"/>
      <c r="AJ15" s="232"/>
      <c r="AK15" s="306"/>
      <c r="AL15" s="306"/>
      <c r="AM15" s="306"/>
      <c r="AN15" s="307"/>
      <c r="AO15" s="437"/>
      <c r="AQ15" s="306"/>
      <c r="AR15" s="306"/>
      <c r="AS15" s="306"/>
      <c r="AT15" s="307"/>
      <c r="AU15" s="437"/>
      <c r="AW15" s="306"/>
      <c r="AX15" s="306"/>
      <c r="AY15" s="306"/>
      <c r="AZ15" s="307"/>
      <c r="BA15" s="437"/>
    </row>
    <row r="16" spans="1:53" s="233" customFormat="1" ht="18" customHeight="1" x14ac:dyDescent="0.15">
      <c r="A16" s="225"/>
      <c r="B16" s="234" t="s">
        <v>9</v>
      </c>
      <c r="C16" s="227"/>
      <c r="D16" s="757">
        <f t="shared" si="1"/>
        <v>5833</v>
      </c>
      <c r="E16" s="740">
        <f t="shared" si="2"/>
        <v>3347</v>
      </c>
      <c r="F16" s="578">
        <f t="shared" si="3"/>
        <v>57.380421738385046</v>
      </c>
      <c r="G16" s="740">
        <f t="shared" si="4"/>
        <v>2486</v>
      </c>
      <c r="H16" s="238">
        <f t="shared" si="3"/>
        <v>42.619578261614947</v>
      </c>
      <c r="I16" s="227"/>
      <c r="J16" s="235">
        <f t="shared" si="5"/>
        <v>1952</v>
      </c>
      <c r="K16" s="752">
        <f t="shared" si="6"/>
        <v>33.464769415395168</v>
      </c>
      <c r="L16" s="746">
        <v>822</v>
      </c>
      <c r="M16" s="749">
        <v>42.110655737704917</v>
      </c>
      <c r="N16" s="746">
        <v>1130</v>
      </c>
      <c r="O16" s="236">
        <v>57.889344262295083</v>
      </c>
      <c r="P16" s="227"/>
      <c r="Q16" s="235">
        <v>1495</v>
      </c>
      <c r="R16" s="752">
        <v>25.63003600205726</v>
      </c>
      <c r="S16" s="746">
        <v>920</v>
      </c>
      <c r="T16" s="749">
        <v>61.53846153846154</v>
      </c>
      <c r="U16" s="746">
        <v>575</v>
      </c>
      <c r="V16" s="236">
        <v>38.461538461538467</v>
      </c>
      <c r="W16" s="227"/>
      <c r="X16" s="235">
        <v>2386</v>
      </c>
      <c r="Y16" s="752">
        <v>40.905194582547573</v>
      </c>
      <c r="Z16" s="746">
        <v>1605</v>
      </c>
      <c r="AA16" s="749">
        <v>67.267393126571676</v>
      </c>
      <c r="AB16" s="746">
        <v>781</v>
      </c>
      <c r="AC16" s="236">
        <f t="shared" si="0"/>
        <v>32.732606873428331</v>
      </c>
      <c r="AD16" s="576"/>
      <c r="AE16" s="306"/>
      <c r="AF16" s="306"/>
      <c r="AG16" s="306"/>
      <c r="AH16" s="307"/>
      <c r="AI16" s="437"/>
      <c r="AJ16" s="232"/>
      <c r="AK16" s="306"/>
      <c r="AL16" s="306"/>
      <c r="AM16" s="306"/>
      <c r="AN16" s="307"/>
      <c r="AO16" s="437"/>
      <c r="AQ16" s="306"/>
      <c r="AR16" s="306"/>
      <c r="AS16" s="306"/>
      <c r="AT16" s="307"/>
      <c r="AU16" s="437"/>
      <c r="AW16" s="306"/>
      <c r="AX16" s="306"/>
      <c r="AY16" s="306"/>
      <c r="AZ16" s="307"/>
      <c r="BA16" s="437"/>
    </row>
    <row r="17" spans="1:53" s="233" customFormat="1" ht="18" customHeight="1" x14ac:dyDescent="0.15">
      <c r="A17" s="225"/>
      <c r="B17" s="234" t="s">
        <v>8</v>
      </c>
      <c r="C17" s="227"/>
      <c r="D17" s="758">
        <f t="shared" si="1"/>
        <v>4007</v>
      </c>
      <c r="E17" s="741">
        <f t="shared" si="2"/>
        <v>2322</v>
      </c>
      <c r="F17" s="579">
        <f t="shared" si="3"/>
        <v>57.948589967556771</v>
      </c>
      <c r="G17" s="741">
        <f t="shared" si="4"/>
        <v>1685</v>
      </c>
      <c r="H17" s="238">
        <f t="shared" si="3"/>
        <v>42.051410032443229</v>
      </c>
      <c r="I17" s="227"/>
      <c r="J17" s="239">
        <f t="shared" si="5"/>
        <v>1608</v>
      </c>
      <c r="K17" s="753">
        <f t="shared" si="6"/>
        <v>40.129772897429497</v>
      </c>
      <c r="L17" s="741">
        <v>749</v>
      </c>
      <c r="M17" s="579">
        <v>46.579601990049753</v>
      </c>
      <c r="N17" s="741">
        <v>859</v>
      </c>
      <c r="O17" s="236">
        <v>53.420398009950254</v>
      </c>
      <c r="P17" s="227"/>
      <c r="Q17" s="239">
        <v>864</v>
      </c>
      <c r="R17" s="753">
        <v>21.56226603443973</v>
      </c>
      <c r="S17" s="741">
        <v>548</v>
      </c>
      <c r="T17" s="579">
        <v>63.425925925925931</v>
      </c>
      <c r="U17" s="741">
        <v>316</v>
      </c>
      <c r="V17" s="236">
        <v>36.574074074074076</v>
      </c>
      <c r="W17" s="227"/>
      <c r="X17" s="239">
        <v>1535</v>
      </c>
      <c r="Y17" s="753">
        <v>38.307961068130766</v>
      </c>
      <c r="Z17" s="741">
        <v>1025</v>
      </c>
      <c r="AA17" s="579">
        <v>66.77524429967427</v>
      </c>
      <c r="AB17" s="741">
        <v>510</v>
      </c>
      <c r="AC17" s="236">
        <f t="shared" si="0"/>
        <v>33.22475570032573</v>
      </c>
      <c r="AD17" s="576"/>
      <c r="AE17" s="306"/>
      <c r="AF17" s="306"/>
      <c r="AG17" s="306"/>
      <c r="AH17" s="307"/>
      <c r="AI17" s="437"/>
      <c r="AJ17" s="232"/>
      <c r="AK17" s="306"/>
      <c r="AL17" s="306"/>
      <c r="AM17" s="306"/>
      <c r="AN17" s="307"/>
      <c r="AO17" s="437"/>
      <c r="AQ17" s="306"/>
      <c r="AR17" s="306"/>
      <c r="AS17" s="306"/>
      <c r="AT17" s="307"/>
      <c r="AU17" s="437"/>
      <c r="AW17" s="306"/>
      <c r="AX17" s="306"/>
      <c r="AY17" s="306"/>
      <c r="AZ17" s="307"/>
      <c r="BA17" s="437"/>
    </row>
    <row r="18" spans="1:53" s="233" customFormat="1" ht="18" customHeight="1" x14ac:dyDescent="0.15">
      <c r="A18" s="225"/>
      <c r="B18" s="234" t="s">
        <v>7</v>
      </c>
      <c r="C18" s="227"/>
      <c r="D18" s="757">
        <f t="shared" si="1"/>
        <v>24754</v>
      </c>
      <c r="E18" s="740">
        <f t="shared" si="2"/>
        <v>14256</v>
      </c>
      <c r="F18" s="578">
        <f t="shared" si="3"/>
        <v>57.590692413347334</v>
      </c>
      <c r="G18" s="740">
        <f t="shared" si="4"/>
        <v>10498</v>
      </c>
      <c r="H18" s="238">
        <f t="shared" si="3"/>
        <v>42.409307586652659</v>
      </c>
      <c r="I18" s="227"/>
      <c r="J18" s="235">
        <f t="shared" si="5"/>
        <v>5305</v>
      </c>
      <c r="K18" s="752">
        <f t="shared" si="6"/>
        <v>21.430879857800758</v>
      </c>
      <c r="L18" s="746">
        <v>2235</v>
      </c>
      <c r="M18" s="749">
        <v>42.130065975494816</v>
      </c>
      <c r="N18" s="746">
        <v>3070</v>
      </c>
      <c r="O18" s="236">
        <v>57.869934024505184</v>
      </c>
      <c r="P18" s="227"/>
      <c r="Q18" s="235">
        <v>5022</v>
      </c>
      <c r="R18" s="752">
        <v>20.287630281974632</v>
      </c>
      <c r="S18" s="746">
        <v>2954</v>
      </c>
      <c r="T18" s="749">
        <v>58.821186778176028</v>
      </c>
      <c r="U18" s="746">
        <v>2068</v>
      </c>
      <c r="V18" s="236">
        <v>41.178813221823972</v>
      </c>
      <c r="W18" s="227"/>
      <c r="X18" s="235">
        <v>14427</v>
      </c>
      <c r="Y18" s="752">
        <v>58.28148986022461</v>
      </c>
      <c r="Z18" s="746">
        <v>9067</v>
      </c>
      <c r="AA18" s="749">
        <v>62.84743882997158</v>
      </c>
      <c r="AB18" s="746">
        <v>5360</v>
      </c>
      <c r="AC18" s="236">
        <f t="shared" si="0"/>
        <v>37.15256117002842</v>
      </c>
      <c r="AD18" s="576"/>
      <c r="AE18" s="306"/>
      <c r="AF18" s="306"/>
      <c r="AG18" s="306"/>
      <c r="AH18" s="307"/>
      <c r="AI18" s="437"/>
      <c r="AJ18" s="232"/>
      <c r="AK18" s="306"/>
      <c r="AL18" s="306"/>
      <c r="AM18" s="306"/>
      <c r="AN18" s="307"/>
      <c r="AO18" s="437"/>
      <c r="AQ18" s="306"/>
      <c r="AR18" s="306"/>
      <c r="AS18" s="306"/>
      <c r="AT18" s="307"/>
      <c r="AU18" s="437"/>
      <c r="AW18" s="306"/>
      <c r="AX18" s="306"/>
      <c r="AY18" s="306"/>
      <c r="AZ18" s="307"/>
      <c r="BA18" s="437"/>
    </row>
    <row r="19" spans="1:53" s="233" customFormat="1" ht="18" customHeight="1" x14ac:dyDescent="0.15">
      <c r="A19" s="225"/>
      <c r="B19" s="234" t="s">
        <v>43</v>
      </c>
      <c r="C19" s="227"/>
      <c r="D19" s="757">
        <f t="shared" si="1"/>
        <v>16607</v>
      </c>
      <c r="E19" s="740">
        <f t="shared" si="2"/>
        <v>10019</v>
      </c>
      <c r="F19" s="578">
        <f t="shared" si="3"/>
        <v>60.329981333172753</v>
      </c>
      <c r="G19" s="740">
        <f t="shared" si="4"/>
        <v>6588</v>
      </c>
      <c r="H19" s="238">
        <f t="shared" si="3"/>
        <v>39.670018666827239</v>
      </c>
      <c r="I19" s="227"/>
      <c r="J19" s="235">
        <f t="shared" si="5"/>
        <v>4124</v>
      </c>
      <c r="K19" s="752">
        <f t="shared" si="6"/>
        <v>24.832901788402481</v>
      </c>
      <c r="L19" s="746">
        <v>2008</v>
      </c>
      <c r="M19" s="749">
        <v>48.690591658583898</v>
      </c>
      <c r="N19" s="746">
        <v>2116</v>
      </c>
      <c r="O19" s="236">
        <v>51.309408341416095</v>
      </c>
      <c r="P19" s="227"/>
      <c r="Q19" s="235">
        <v>4340</v>
      </c>
      <c r="R19" s="752">
        <v>26.133558138134521</v>
      </c>
      <c r="S19" s="746">
        <v>2835</v>
      </c>
      <c r="T19" s="749">
        <v>65.322580645161281</v>
      </c>
      <c r="U19" s="746">
        <v>1505</v>
      </c>
      <c r="V19" s="236">
        <v>34.677419354838712</v>
      </c>
      <c r="W19" s="227"/>
      <c r="X19" s="235">
        <v>8143</v>
      </c>
      <c r="Y19" s="752">
        <v>49.033540073463001</v>
      </c>
      <c r="Z19" s="746">
        <v>5176</v>
      </c>
      <c r="AA19" s="749">
        <v>63.563797126366204</v>
      </c>
      <c r="AB19" s="746">
        <v>2967</v>
      </c>
      <c r="AC19" s="236">
        <f t="shared" si="0"/>
        <v>36.436202873633796</v>
      </c>
      <c r="AD19" s="576"/>
      <c r="AE19" s="306"/>
      <c r="AF19" s="306"/>
      <c r="AG19" s="306"/>
      <c r="AH19" s="307"/>
      <c r="AI19" s="437"/>
      <c r="AJ19" s="232"/>
      <c r="AK19" s="306"/>
      <c r="AL19" s="306"/>
      <c r="AM19" s="306"/>
      <c r="AN19" s="307"/>
      <c r="AO19" s="437"/>
      <c r="AQ19" s="306"/>
      <c r="AR19" s="306"/>
      <c r="AS19" s="306"/>
      <c r="AT19" s="307"/>
      <c r="AU19" s="437"/>
      <c r="AW19" s="306"/>
      <c r="AX19" s="306"/>
      <c r="AY19" s="306"/>
      <c r="AZ19" s="307"/>
      <c r="BA19" s="437"/>
    </row>
    <row r="20" spans="1:53" s="233" customFormat="1" ht="18" customHeight="1" x14ac:dyDescent="0.15">
      <c r="A20" s="225"/>
      <c r="B20" s="234" t="s">
        <v>44</v>
      </c>
      <c r="C20" s="227"/>
      <c r="D20" s="757">
        <f t="shared" si="1"/>
        <v>72957</v>
      </c>
      <c r="E20" s="740">
        <f t="shared" si="2"/>
        <v>46060</v>
      </c>
      <c r="F20" s="578">
        <f t="shared" si="3"/>
        <v>63.133078388639888</v>
      </c>
      <c r="G20" s="740">
        <f t="shared" si="4"/>
        <v>26897</v>
      </c>
      <c r="H20" s="238">
        <f t="shared" si="3"/>
        <v>36.866921611360112</v>
      </c>
      <c r="I20" s="227"/>
      <c r="J20" s="235">
        <f t="shared" si="5"/>
        <v>18704</v>
      </c>
      <c r="K20" s="752">
        <f t="shared" si="6"/>
        <v>25.637019066025189</v>
      </c>
      <c r="L20" s="746">
        <v>9056</v>
      </c>
      <c r="M20" s="749">
        <v>48.417450812660398</v>
      </c>
      <c r="N20" s="746">
        <v>9648</v>
      </c>
      <c r="O20" s="236">
        <v>51.582549187339609</v>
      </c>
      <c r="P20" s="227"/>
      <c r="Q20" s="235">
        <v>20064</v>
      </c>
      <c r="R20" s="752">
        <v>27.501130803075785</v>
      </c>
      <c r="S20" s="746">
        <v>13782</v>
      </c>
      <c r="T20" s="749">
        <v>68.690191387559807</v>
      </c>
      <c r="U20" s="746">
        <v>6282</v>
      </c>
      <c r="V20" s="236">
        <v>31.309808612440193</v>
      </c>
      <c r="W20" s="227"/>
      <c r="X20" s="235">
        <v>34189</v>
      </c>
      <c r="Y20" s="752">
        <v>46.861850130899022</v>
      </c>
      <c r="Z20" s="746">
        <v>23222</v>
      </c>
      <c r="AA20" s="749">
        <v>67.92243119131885</v>
      </c>
      <c r="AB20" s="746">
        <v>10967</v>
      </c>
      <c r="AC20" s="236">
        <f t="shared" si="0"/>
        <v>32.077568808681157</v>
      </c>
      <c r="AD20" s="576"/>
      <c r="AE20" s="306"/>
      <c r="AF20" s="306"/>
      <c r="AG20" s="306"/>
      <c r="AH20" s="307"/>
      <c r="AI20" s="437"/>
      <c r="AJ20" s="232"/>
      <c r="AK20" s="306"/>
      <c r="AL20" s="306"/>
      <c r="AM20" s="306"/>
      <c r="AN20" s="307"/>
      <c r="AO20" s="437"/>
      <c r="AQ20" s="306"/>
      <c r="AR20" s="306"/>
      <c r="AS20" s="306"/>
      <c r="AT20" s="307"/>
      <c r="AU20" s="437"/>
      <c r="AW20" s="306"/>
      <c r="AX20" s="306"/>
      <c r="AY20" s="306"/>
      <c r="AZ20" s="307"/>
      <c r="BA20" s="437"/>
    </row>
    <row r="21" spans="1:53" s="233" customFormat="1" ht="18" customHeight="1" x14ac:dyDescent="0.15">
      <c r="A21" s="225"/>
      <c r="B21" s="234" t="s">
        <v>6</v>
      </c>
      <c r="C21" s="227"/>
      <c r="D21" s="757">
        <f t="shared" si="1"/>
        <v>25054</v>
      </c>
      <c r="E21" s="740">
        <f t="shared" si="2"/>
        <v>14793</v>
      </c>
      <c r="F21" s="578">
        <f t="shared" si="3"/>
        <v>59.044463957851043</v>
      </c>
      <c r="G21" s="740">
        <f t="shared" si="4"/>
        <v>10261</v>
      </c>
      <c r="H21" s="238">
        <f t="shared" si="3"/>
        <v>40.955536042148957</v>
      </c>
      <c r="I21" s="227"/>
      <c r="J21" s="235">
        <f t="shared" si="5"/>
        <v>7968</v>
      </c>
      <c r="K21" s="752">
        <f t="shared" si="6"/>
        <v>31.803304861499161</v>
      </c>
      <c r="L21" s="746">
        <v>3591</v>
      </c>
      <c r="M21" s="749">
        <v>45.067771084337352</v>
      </c>
      <c r="N21" s="746">
        <v>4377</v>
      </c>
      <c r="O21" s="236">
        <v>54.932228915662648</v>
      </c>
      <c r="P21" s="227"/>
      <c r="Q21" s="235">
        <v>6892</v>
      </c>
      <c r="R21" s="752">
        <v>27.508581464037679</v>
      </c>
      <c r="S21" s="746">
        <v>4501</v>
      </c>
      <c r="T21" s="749">
        <v>65.30760301799188</v>
      </c>
      <c r="U21" s="746">
        <v>2391</v>
      </c>
      <c r="V21" s="236">
        <v>34.692396982008127</v>
      </c>
      <c r="W21" s="227"/>
      <c r="X21" s="235">
        <v>10194</v>
      </c>
      <c r="Y21" s="752">
        <v>40.68811367446316</v>
      </c>
      <c r="Z21" s="746">
        <v>6701</v>
      </c>
      <c r="AA21" s="749">
        <v>65.73474592897783</v>
      </c>
      <c r="AB21" s="746">
        <v>3493</v>
      </c>
      <c r="AC21" s="236">
        <f t="shared" si="0"/>
        <v>34.26525407102217</v>
      </c>
      <c r="AD21" s="576"/>
      <c r="AE21" s="306"/>
      <c r="AF21" s="306"/>
      <c r="AG21" s="306"/>
      <c r="AH21" s="307"/>
      <c r="AI21" s="438"/>
      <c r="AJ21" s="232"/>
      <c r="AK21" s="306"/>
      <c r="AL21" s="306"/>
      <c r="AM21" s="306"/>
      <c r="AN21" s="307"/>
      <c r="AO21" s="437"/>
      <c r="AQ21" s="306"/>
      <c r="AR21" s="306"/>
      <c r="AS21" s="306"/>
      <c r="AT21" s="307"/>
      <c r="AU21" s="437"/>
      <c r="AW21" s="306"/>
      <c r="AX21" s="306"/>
      <c r="AY21" s="306"/>
      <c r="AZ21" s="307"/>
      <c r="BA21" s="437"/>
    </row>
    <row r="22" spans="1:53" s="233" customFormat="1" ht="18" customHeight="1" x14ac:dyDescent="0.15">
      <c r="A22" s="225"/>
      <c r="B22" s="234" t="s">
        <v>5</v>
      </c>
      <c r="C22" s="227"/>
      <c r="D22" s="757">
        <f t="shared" si="1"/>
        <v>14944</v>
      </c>
      <c r="E22" s="740">
        <f t="shared" si="2"/>
        <v>9308</v>
      </c>
      <c r="F22" s="578">
        <f t="shared" si="3"/>
        <v>62.285867237687363</v>
      </c>
      <c r="G22" s="740">
        <f t="shared" si="4"/>
        <v>5636</v>
      </c>
      <c r="H22" s="238">
        <f t="shared" si="3"/>
        <v>37.714132762312637</v>
      </c>
      <c r="I22" s="227"/>
      <c r="J22" s="235">
        <f t="shared" si="5"/>
        <v>3192</v>
      </c>
      <c r="K22" s="752">
        <f t="shared" si="6"/>
        <v>21.359743040685224</v>
      </c>
      <c r="L22" s="746">
        <v>1575</v>
      </c>
      <c r="M22" s="749">
        <v>49.34210526315789</v>
      </c>
      <c r="N22" s="746">
        <v>1617</v>
      </c>
      <c r="O22" s="236">
        <v>50.657894736842103</v>
      </c>
      <c r="P22" s="227"/>
      <c r="Q22" s="235">
        <v>4271</v>
      </c>
      <c r="R22" s="752">
        <v>28.580032119914346</v>
      </c>
      <c r="S22" s="746">
        <v>2835</v>
      </c>
      <c r="T22" s="749">
        <v>66.377897447904473</v>
      </c>
      <c r="U22" s="746">
        <v>1436</v>
      </c>
      <c r="V22" s="236">
        <v>33.622102552095527</v>
      </c>
      <c r="W22" s="227"/>
      <c r="X22" s="235">
        <v>7481</v>
      </c>
      <c r="Y22" s="752">
        <v>50.060224839400426</v>
      </c>
      <c r="Z22" s="746">
        <v>4898</v>
      </c>
      <c r="AA22" s="749">
        <v>65.47253041037294</v>
      </c>
      <c r="AB22" s="746">
        <v>2583</v>
      </c>
      <c r="AC22" s="236">
        <f t="shared" si="0"/>
        <v>34.52746958962706</v>
      </c>
      <c r="AD22" s="576"/>
      <c r="AE22" s="306"/>
      <c r="AF22" s="306"/>
      <c r="AG22" s="306"/>
      <c r="AH22" s="307"/>
      <c r="AI22" s="437"/>
      <c r="AJ22" s="232"/>
      <c r="AK22" s="306"/>
      <c r="AL22" s="306"/>
      <c r="AM22" s="306"/>
      <c r="AN22" s="307"/>
      <c r="AO22" s="437"/>
      <c r="AQ22" s="306"/>
      <c r="AR22" s="306"/>
      <c r="AS22" s="306"/>
      <c r="AT22" s="307"/>
      <c r="AU22" s="437"/>
      <c r="AW22" s="306"/>
      <c r="AX22" s="306"/>
      <c r="AY22" s="306"/>
      <c r="AZ22" s="307"/>
      <c r="BA22" s="437"/>
    </row>
    <row r="23" spans="1:53" s="233" customFormat="1" ht="18" customHeight="1" x14ac:dyDescent="0.15">
      <c r="A23" s="225"/>
      <c r="B23" s="234" t="s">
        <v>38</v>
      </c>
      <c r="C23" s="227"/>
      <c r="D23" s="757">
        <f t="shared" si="1"/>
        <v>7453</v>
      </c>
      <c r="E23" s="740">
        <f t="shared" si="2"/>
        <v>4609</v>
      </c>
      <c r="F23" s="578">
        <f t="shared" si="3"/>
        <v>61.840869448544211</v>
      </c>
      <c r="G23" s="740">
        <f t="shared" si="4"/>
        <v>2844</v>
      </c>
      <c r="H23" s="238">
        <f t="shared" si="3"/>
        <v>38.159130551455789</v>
      </c>
      <c r="I23" s="227"/>
      <c r="J23" s="235">
        <f t="shared" si="5"/>
        <v>2243</v>
      </c>
      <c r="K23" s="752">
        <f t="shared" si="6"/>
        <v>30.095263652220584</v>
      </c>
      <c r="L23" s="746">
        <v>981</v>
      </c>
      <c r="M23" s="749">
        <v>43.736067766384309</v>
      </c>
      <c r="N23" s="746">
        <v>1262</v>
      </c>
      <c r="O23" s="236">
        <v>56.263932233615691</v>
      </c>
      <c r="P23" s="227"/>
      <c r="Q23" s="235">
        <v>1449</v>
      </c>
      <c r="R23" s="752">
        <v>19.44183550248222</v>
      </c>
      <c r="S23" s="746">
        <v>869</v>
      </c>
      <c r="T23" s="749">
        <v>59.972394755003457</v>
      </c>
      <c r="U23" s="746">
        <v>580</v>
      </c>
      <c r="V23" s="236">
        <v>40.02760524499655</v>
      </c>
      <c r="W23" s="227"/>
      <c r="X23" s="235">
        <v>3761</v>
      </c>
      <c r="Y23" s="752">
        <v>50.462900845297199</v>
      </c>
      <c r="Z23" s="746">
        <v>2759</v>
      </c>
      <c r="AA23" s="749">
        <v>73.358149428343523</v>
      </c>
      <c r="AB23" s="746">
        <v>1002</v>
      </c>
      <c r="AC23" s="236">
        <f t="shared" si="0"/>
        <v>26.641850571656473</v>
      </c>
      <c r="AD23" s="576"/>
      <c r="AE23" s="306"/>
      <c r="AF23" s="306"/>
      <c r="AG23" s="306"/>
      <c r="AH23" s="307"/>
      <c r="AI23" s="437"/>
      <c r="AJ23" s="232"/>
      <c r="AK23" s="306"/>
      <c r="AL23" s="306"/>
      <c r="AM23" s="306"/>
      <c r="AN23" s="307"/>
      <c r="AO23" s="437"/>
      <c r="AQ23" s="306"/>
      <c r="AR23" s="306"/>
      <c r="AS23" s="306"/>
      <c r="AT23" s="307"/>
      <c r="AU23" s="437"/>
      <c r="AW23" s="306"/>
      <c r="AX23" s="306"/>
      <c r="AY23" s="306"/>
      <c r="AZ23" s="307"/>
      <c r="BA23" s="437"/>
    </row>
    <row r="24" spans="1:53" s="233" customFormat="1" ht="18" customHeight="1" x14ac:dyDescent="0.15">
      <c r="A24" s="225"/>
      <c r="B24" s="234" t="s">
        <v>45</v>
      </c>
      <c r="C24" s="227"/>
      <c r="D24" s="757">
        <f t="shared" si="1"/>
        <v>52081</v>
      </c>
      <c r="E24" s="740">
        <f t="shared" si="2"/>
        <v>35741</v>
      </c>
      <c r="F24" s="578">
        <f t="shared" si="3"/>
        <v>68.62579443559072</v>
      </c>
      <c r="G24" s="740">
        <f t="shared" si="4"/>
        <v>16340</v>
      </c>
      <c r="H24" s="238">
        <f t="shared" si="3"/>
        <v>31.374205564409287</v>
      </c>
      <c r="I24" s="227"/>
      <c r="J24" s="235">
        <f t="shared" si="5"/>
        <v>7505</v>
      </c>
      <c r="K24" s="752">
        <f t="shared" si="6"/>
        <v>14.410245579001939</v>
      </c>
      <c r="L24" s="746">
        <v>3844</v>
      </c>
      <c r="M24" s="749">
        <v>51.21918720852765</v>
      </c>
      <c r="N24" s="746">
        <v>3661</v>
      </c>
      <c r="O24" s="236">
        <v>48.78081279147235</v>
      </c>
      <c r="P24" s="227"/>
      <c r="Q24" s="235">
        <v>12162</v>
      </c>
      <c r="R24" s="752">
        <v>23.35208617346057</v>
      </c>
      <c r="S24" s="746">
        <v>8764</v>
      </c>
      <c r="T24" s="749">
        <v>72.060516362440381</v>
      </c>
      <c r="U24" s="746">
        <v>3398</v>
      </c>
      <c r="V24" s="236">
        <v>27.939483637559615</v>
      </c>
      <c r="W24" s="227"/>
      <c r="X24" s="235">
        <v>32414</v>
      </c>
      <c r="Y24" s="752">
        <v>62.237668247537492</v>
      </c>
      <c r="Z24" s="746">
        <v>23133</v>
      </c>
      <c r="AA24" s="749">
        <v>71.367310421422843</v>
      </c>
      <c r="AB24" s="746">
        <v>9281</v>
      </c>
      <c r="AC24" s="236">
        <f t="shared" si="0"/>
        <v>28.632689578577157</v>
      </c>
      <c r="AD24" s="576"/>
      <c r="AE24" s="306"/>
      <c r="AF24" s="306"/>
      <c r="AG24" s="306"/>
      <c r="AH24" s="307"/>
      <c r="AI24" s="437"/>
      <c r="AJ24" s="232"/>
      <c r="AK24" s="306"/>
      <c r="AL24" s="306"/>
      <c r="AM24" s="306"/>
      <c r="AN24" s="307"/>
      <c r="AO24" s="437"/>
      <c r="AQ24" s="306"/>
      <c r="AR24" s="306"/>
      <c r="AS24" s="306"/>
      <c r="AT24" s="307"/>
      <c r="AU24" s="437"/>
      <c r="AW24" s="306"/>
      <c r="AX24" s="306"/>
      <c r="AY24" s="306"/>
      <c r="AZ24" s="307"/>
      <c r="BA24" s="437"/>
    </row>
    <row r="25" spans="1:53" s="241" customFormat="1" ht="18" customHeight="1" x14ac:dyDescent="0.15">
      <c r="A25" s="240"/>
      <c r="B25" s="234" t="s">
        <v>46</v>
      </c>
      <c r="C25" s="227"/>
      <c r="D25" s="757">
        <f t="shared" si="1"/>
        <v>5918</v>
      </c>
      <c r="E25" s="740">
        <f t="shared" si="2"/>
        <v>3617</v>
      </c>
      <c r="F25" s="578">
        <f t="shared" si="3"/>
        <v>61.118621155795886</v>
      </c>
      <c r="G25" s="740">
        <f t="shared" si="4"/>
        <v>2301</v>
      </c>
      <c r="H25" s="238">
        <f t="shared" si="3"/>
        <v>38.881378844204121</v>
      </c>
      <c r="I25" s="227"/>
      <c r="J25" s="235">
        <f t="shared" si="5"/>
        <v>2152</v>
      </c>
      <c r="K25" s="752">
        <f t="shared" si="6"/>
        <v>36.363636363636367</v>
      </c>
      <c r="L25" s="746">
        <v>1018</v>
      </c>
      <c r="M25" s="749">
        <v>47.304832713754649</v>
      </c>
      <c r="N25" s="746">
        <v>1134</v>
      </c>
      <c r="O25" s="236">
        <v>52.695167286245351</v>
      </c>
      <c r="P25" s="227"/>
      <c r="Q25" s="235">
        <v>1965</v>
      </c>
      <c r="R25" s="752">
        <v>33.203785062521121</v>
      </c>
      <c r="S25" s="746">
        <v>1394</v>
      </c>
      <c r="T25" s="749">
        <v>70.94147582697201</v>
      </c>
      <c r="U25" s="746">
        <v>571</v>
      </c>
      <c r="V25" s="236">
        <v>29.05852417302799</v>
      </c>
      <c r="W25" s="227"/>
      <c r="X25" s="235">
        <v>1801</v>
      </c>
      <c r="Y25" s="752">
        <v>30.432578573842516</v>
      </c>
      <c r="Z25" s="746">
        <v>1205</v>
      </c>
      <c r="AA25" s="749">
        <v>66.907273736812883</v>
      </c>
      <c r="AB25" s="746">
        <v>596</v>
      </c>
      <c r="AC25" s="236">
        <f t="shared" si="0"/>
        <v>33.092726263187117</v>
      </c>
      <c r="AD25" s="576"/>
      <c r="AE25" s="306"/>
      <c r="AF25" s="306"/>
      <c r="AG25" s="306"/>
      <c r="AH25" s="307"/>
      <c r="AI25" s="437"/>
      <c r="AJ25" s="232"/>
      <c r="AK25" s="306"/>
      <c r="AL25" s="306"/>
      <c r="AM25" s="306"/>
      <c r="AN25" s="307"/>
      <c r="AO25" s="437"/>
      <c r="AQ25" s="306"/>
      <c r="AR25" s="306"/>
      <c r="AS25" s="306"/>
      <c r="AT25" s="307"/>
      <c r="AU25" s="437"/>
      <c r="AW25" s="306"/>
      <c r="AX25" s="306"/>
      <c r="AY25" s="306"/>
      <c r="AZ25" s="307"/>
      <c r="BA25" s="437"/>
    </row>
    <row r="26" spans="1:53" s="233" customFormat="1" ht="18" customHeight="1" x14ac:dyDescent="0.15">
      <c r="B26" s="234" t="s">
        <v>47</v>
      </c>
      <c r="C26" s="227"/>
      <c r="D26" s="759">
        <f t="shared" si="1"/>
        <v>5243</v>
      </c>
      <c r="E26" s="742">
        <f t="shared" si="2"/>
        <v>3074</v>
      </c>
      <c r="F26" s="580">
        <f t="shared" si="3"/>
        <v>58.63055502574862</v>
      </c>
      <c r="G26" s="742">
        <f t="shared" si="4"/>
        <v>2169</v>
      </c>
      <c r="H26" s="238">
        <f t="shared" si="3"/>
        <v>41.369444974251387</v>
      </c>
      <c r="I26" s="227"/>
      <c r="J26" s="239">
        <f t="shared" si="5"/>
        <v>1688</v>
      </c>
      <c r="K26" s="753">
        <f t="shared" si="6"/>
        <v>32.195308029753953</v>
      </c>
      <c r="L26" s="741">
        <v>825</v>
      </c>
      <c r="M26" s="579">
        <v>48.874407582938389</v>
      </c>
      <c r="N26" s="741">
        <v>863</v>
      </c>
      <c r="O26" s="236">
        <v>51.125592417061618</v>
      </c>
      <c r="P26" s="227"/>
      <c r="Q26" s="239">
        <v>1286</v>
      </c>
      <c r="R26" s="753">
        <v>24.527942017928666</v>
      </c>
      <c r="S26" s="741">
        <v>705</v>
      </c>
      <c r="T26" s="579">
        <v>54.821150855365474</v>
      </c>
      <c r="U26" s="741">
        <v>581</v>
      </c>
      <c r="V26" s="236">
        <v>45.178849144634526</v>
      </c>
      <c r="W26" s="227"/>
      <c r="X26" s="239">
        <v>2269</v>
      </c>
      <c r="Y26" s="753">
        <v>43.276749952317381</v>
      </c>
      <c r="Z26" s="741">
        <v>1544</v>
      </c>
      <c r="AA26" s="579">
        <v>68.047598060819752</v>
      </c>
      <c r="AB26" s="741">
        <v>725</v>
      </c>
      <c r="AC26" s="236">
        <f t="shared" si="0"/>
        <v>31.952401939180259</v>
      </c>
      <c r="AD26" s="576"/>
      <c r="AE26" s="306"/>
      <c r="AF26" s="306"/>
      <c r="AG26" s="306"/>
      <c r="AH26" s="307"/>
      <c r="AI26" s="437"/>
      <c r="AJ26" s="232"/>
      <c r="AK26" s="306"/>
      <c r="AL26" s="306"/>
      <c r="AM26" s="306"/>
      <c r="AN26" s="307"/>
      <c r="AO26" s="437"/>
      <c r="AQ26" s="306"/>
      <c r="AR26" s="306"/>
      <c r="AS26" s="306"/>
      <c r="AT26" s="307"/>
      <c r="AU26" s="437"/>
      <c r="AW26" s="306"/>
      <c r="AX26" s="306"/>
      <c r="AY26" s="306"/>
      <c r="AZ26" s="307"/>
      <c r="BA26" s="437"/>
    </row>
    <row r="27" spans="1:53" s="233" customFormat="1" ht="18" customHeight="1" x14ac:dyDescent="0.15">
      <c r="B27" s="234" t="s">
        <v>48</v>
      </c>
      <c r="C27" s="227"/>
      <c r="D27" s="759">
        <f t="shared" si="1"/>
        <v>29811</v>
      </c>
      <c r="E27" s="742">
        <f t="shared" si="2"/>
        <v>17868</v>
      </c>
      <c r="F27" s="580">
        <f t="shared" si="3"/>
        <v>59.937606923618802</v>
      </c>
      <c r="G27" s="742">
        <f t="shared" si="4"/>
        <v>11943</v>
      </c>
      <c r="H27" s="238">
        <f t="shared" si="3"/>
        <v>40.062393076381206</v>
      </c>
      <c r="I27" s="227"/>
      <c r="J27" s="239">
        <f t="shared" si="5"/>
        <v>8023</v>
      </c>
      <c r="K27" s="753">
        <f t="shared" si="6"/>
        <v>26.912884505719365</v>
      </c>
      <c r="L27" s="741">
        <v>3634</v>
      </c>
      <c r="M27" s="579">
        <v>45.294777514645396</v>
      </c>
      <c r="N27" s="741">
        <v>4389</v>
      </c>
      <c r="O27" s="236">
        <v>54.705222485354611</v>
      </c>
      <c r="P27" s="227"/>
      <c r="Q27" s="239">
        <v>6972</v>
      </c>
      <c r="R27" s="753">
        <v>23.387340243534265</v>
      </c>
      <c r="S27" s="741">
        <v>4162</v>
      </c>
      <c r="T27" s="579">
        <v>59.695926563396441</v>
      </c>
      <c r="U27" s="741">
        <v>2810</v>
      </c>
      <c r="V27" s="236">
        <v>40.304073436603552</v>
      </c>
      <c r="W27" s="227"/>
      <c r="X27" s="239">
        <v>14816</v>
      </c>
      <c r="Y27" s="753">
        <v>49.69977525074637</v>
      </c>
      <c r="Z27" s="741">
        <v>10072</v>
      </c>
      <c r="AA27" s="579">
        <v>67.980561555075596</v>
      </c>
      <c r="AB27" s="741">
        <v>4744</v>
      </c>
      <c r="AC27" s="236">
        <f t="shared" si="0"/>
        <v>32.019438444924411</v>
      </c>
      <c r="AD27" s="576"/>
      <c r="AE27" s="306"/>
      <c r="AF27" s="306"/>
      <c r="AG27" s="306"/>
      <c r="AH27" s="307"/>
      <c r="AI27" s="438"/>
      <c r="AJ27" s="232"/>
      <c r="AK27" s="306"/>
      <c r="AL27" s="306"/>
      <c r="AM27" s="306"/>
      <c r="AN27" s="307"/>
      <c r="AO27" s="437"/>
      <c r="AQ27" s="306"/>
      <c r="AR27" s="306"/>
      <c r="AS27" s="306"/>
      <c r="AT27" s="307"/>
      <c r="AU27" s="437"/>
      <c r="AW27" s="306"/>
      <c r="AX27" s="306"/>
      <c r="AY27" s="306"/>
      <c r="AZ27" s="307"/>
      <c r="BA27" s="437"/>
    </row>
    <row r="28" spans="1:53" s="233" customFormat="1" ht="18" customHeight="1" x14ac:dyDescent="0.15">
      <c r="B28" s="234" t="s">
        <v>49</v>
      </c>
      <c r="C28" s="227"/>
      <c r="D28" s="759">
        <f t="shared" si="1"/>
        <v>3809</v>
      </c>
      <c r="E28" s="742">
        <f t="shared" si="2"/>
        <v>2067</v>
      </c>
      <c r="F28" s="580">
        <f t="shared" si="3"/>
        <v>54.26621160409556</v>
      </c>
      <c r="G28" s="742">
        <f t="shared" si="4"/>
        <v>1742</v>
      </c>
      <c r="H28" s="244">
        <f t="shared" si="3"/>
        <v>45.733788395904433</v>
      </c>
      <c r="I28" s="227"/>
      <c r="J28" s="239">
        <f t="shared" si="5"/>
        <v>1610</v>
      </c>
      <c r="K28" s="753">
        <f t="shared" si="6"/>
        <v>42.268311892885272</v>
      </c>
      <c r="L28" s="741">
        <v>636</v>
      </c>
      <c r="M28" s="579">
        <v>39.503105590062113</v>
      </c>
      <c r="N28" s="741">
        <v>974</v>
      </c>
      <c r="O28" s="243">
        <v>60.496894409937887</v>
      </c>
      <c r="P28" s="227"/>
      <c r="Q28" s="239">
        <v>661</v>
      </c>
      <c r="R28" s="753">
        <v>17.353636124967185</v>
      </c>
      <c r="S28" s="741">
        <v>403</v>
      </c>
      <c r="T28" s="579">
        <v>60.968229954614216</v>
      </c>
      <c r="U28" s="741">
        <v>258</v>
      </c>
      <c r="V28" s="243">
        <v>39.031770045385777</v>
      </c>
      <c r="W28" s="227"/>
      <c r="X28" s="239">
        <v>1538</v>
      </c>
      <c r="Y28" s="753">
        <v>40.378051982147547</v>
      </c>
      <c r="Z28" s="741">
        <v>1028</v>
      </c>
      <c r="AA28" s="579">
        <v>66.840052015604684</v>
      </c>
      <c r="AB28" s="741">
        <v>510</v>
      </c>
      <c r="AC28" s="243">
        <f t="shared" si="0"/>
        <v>33.159947984395316</v>
      </c>
      <c r="AD28" s="576"/>
      <c r="AE28" s="306"/>
      <c r="AF28" s="306"/>
      <c r="AG28" s="306"/>
      <c r="AH28" s="307"/>
      <c r="AI28" s="437"/>
      <c r="AJ28" s="232"/>
      <c r="AK28" s="306"/>
      <c r="AL28" s="306"/>
      <c r="AM28" s="306"/>
      <c r="AN28" s="307"/>
      <c r="AO28" s="437"/>
      <c r="AQ28" s="306"/>
      <c r="AR28" s="306"/>
      <c r="AS28" s="306"/>
      <c r="AT28" s="307"/>
      <c r="AU28" s="437"/>
      <c r="AW28" s="306"/>
      <c r="AX28" s="306"/>
      <c r="AY28" s="306"/>
      <c r="AZ28" s="307"/>
      <c r="BA28" s="437"/>
    </row>
    <row r="29" spans="1:53" s="233" customFormat="1" ht="18" customHeight="1" x14ac:dyDescent="0.15">
      <c r="B29" s="245" t="s">
        <v>4</v>
      </c>
      <c r="C29" s="227"/>
      <c r="D29" s="760">
        <f t="shared" si="1"/>
        <v>1264</v>
      </c>
      <c r="E29" s="743">
        <f t="shared" si="2"/>
        <v>758</v>
      </c>
      <c r="F29" s="581">
        <f t="shared" si="3"/>
        <v>59.968354430379748</v>
      </c>
      <c r="G29" s="743">
        <f t="shared" si="4"/>
        <v>506</v>
      </c>
      <c r="H29" s="249">
        <f t="shared" si="3"/>
        <v>40.031645569620252</v>
      </c>
      <c r="I29" s="227"/>
      <c r="J29" s="246">
        <f t="shared" si="5"/>
        <v>627</v>
      </c>
      <c r="K29" s="754">
        <f t="shared" si="6"/>
        <v>49.60443037974683</v>
      </c>
      <c r="L29" s="747">
        <v>284</v>
      </c>
      <c r="M29" s="750">
        <v>45.295055821371612</v>
      </c>
      <c r="N29" s="747">
        <v>343</v>
      </c>
      <c r="O29" s="247">
        <v>54.704944178628388</v>
      </c>
      <c r="P29" s="227"/>
      <c r="Q29" s="246">
        <v>299</v>
      </c>
      <c r="R29" s="754">
        <v>23.655063291139243</v>
      </c>
      <c r="S29" s="747">
        <v>211</v>
      </c>
      <c r="T29" s="750">
        <v>70.568561872909697</v>
      </c>
      <c r="U29" s="747">
        <v>88</v>
      </c>
      <c r="V29" s="247">
        <v>29.431438127090303</v>
      </c>
      <c r="W29" s="227"/>
      <c r="X29" s="246">
        <v>338</v>
      </c>
      <c r="Y29" s="754">
        <v>26.740506329113924</v>
      </c>
      <c r="Z29" s="747">
        <v>263</v>
      </c>
      <c r="AA29" s="750">
        <v>77.810650887573956</v>
      </c>
      <c r="AB29" s="747">
        <v>75</v>
      </c>
      <c r="AC29" s="247">
        <f t="shared" si="0"/>
        <v>22.189349112426036</v>
      </c>
      <c r="AD29" s="576"/>
      <c r="AE29" s="306"/>
      <c r="AF29" s="306"/>
      <c r="AG29" s="306"/>
      <c r="AH29" s="307"/>
      <c r="AI29" s="437"/>
      <c r="AJ29" s="232"/>
      <c r="AK29" s="306"/>
      <c r="AL29" s="306"/>
      <c r="AM29" s="306"/>
      <c r="AN29" s="307"/>
      <c r="AO29" s="437"/>
      <c r="AQ29" s="306"/>
      <c r="AR29" s="306"/>
      <c r="AS29" s="306"/>
      <c r="AT29" s="307"/>
      <c r="AU29" s="437"/>
      <c r="AW29" s="306"/>
      <c r="AX29" s="306"/>
      <c r="AY29" s="306"/>
      <c r="AZ29" s="307"/>
      <c r="BA29" s="437"/>
    </row>
    <row r="30" spans="1:53" s="224" customFormat="1" ht="3.75" customHeight="1" x14ac:dyDescent="0.15">
      <c r="A30" s="221"/>
      <c r="B30" s="222"/>
      <c r="C30" s="223"/>
      <c r="D30" s="222"/>
      <c r="E30" s="222"/>
      <c r="F30" s="222"/>
      <c r="G30" s="222"/>
      <c r="H30" s="251"/>
      <c r="I30" s="223"/>
      <c r="J30" s="222"/>
      <c r="K30" s="222"/>
      <c r="L30" s="222"/>
      <c r="M30" s="222"/>
      <c r="N30" s="222"/>
      <c r="O30" s="575"/>
      <c r="P30" s="223"/>
      <c r="Q30" s="222"/>
      <c r="R30" s="222"/>
      <c r="S30" s="222"/>
      <c r="T30" s="222"/>
      <c r="U30" s="222"/>
      <c r="V30" s="575"/>
      <c r="W30" s="223"/>
      <c r="X30" s="222"/>
      <c r="Y30" s="222"/>
      <c r="Z30" s="222"/>
      <c r="AA30" s="222"/>
      <c r="AB30" s="222"/>
      <c r="AC30" s="575"/>
      <c r="AD30" s="576"/>
      <c r="AE30" s="310"/>
      <c r="AF30" s="310"/>
      <c r="AG30" s="306"/>
      <c r="AH30" s="307"/>
      <c r="AI30" s="437"/>
      <c r="AJ30" s="232"/>
      <c r="AK30" s="310"/>
      <c r="AL30" s="310"/>
      <c r="AM30" s="306"/>
      <c r="AN30" s="307"/>
      <c r="AO30" s="437"/>
      <c r="AQ30" s="310"/>
      <c r="AR30" s="310"/>
      <c r="AS30" s="306"/>
      <c r="AT30" s="307"/>
      <c r="AU30" s="437"/>
      <c r="AW30" s="310"/>
      <c r="AX30" s="310"/>
      <c r="AY30" s="306"/>
      <c r="AZ30" s="307"/>
      <c r="BA30" s="437"/>
    </row>
    <row r="31" spans="1:53" s="252" customFormat="1" ht="18" customHeight="1" x14ac:dyDescent="0.15">
      <c r="B31" s="253" t="s">
        <v>3</v>
      </c>
      <c r="C31" s="212"/>
      <c r="D31" s="761">
        <f>J31+Q31+X31</f>
        <v>360318</v>
      </c>
      <c r="E31" s="744">
        <f>L31+S31+Z31</f>
        <v>223875</v>
      </c>
      <c r="F31" s="410">
        <f>E31/$D31*100</f>
        <v>62.132616189033016</v>
      </c>
      <c r="G31" s="744">
        <f>N31+U31+AB31</f>
        <v>136443</v>
      </c>
      <c r="H31" s="256">
        <f>G31/$D31*100</f>
        <v>37.867383810966984</v>
      </c>
      <c r="I31" s="212"/>
      <c r="J31" s="254">
        <f>SUM(J12:J29)</f>
        <v>90103</v>
      </c>
      <c r="K31" s="755">
        <f>J31/$D31*100</f>
        <v>25.006522016663059</v>
      </c>
      <c r="L31" s="744">
        <f>SUM(L12:L29)</f>
        <v>42670</v>
      </c>
      <c r="M31" s="410">
        <f t="shared" ref="M31:O31" si="7">L31/$J31*100</f>
        <v>47.356913754259018</v>
      </c>
      <c r="N31" s="744">
        <f>SUM(N12:N29)</f>
        <v>47433</v>
      </c>
      <c r="O31" s="255">
        <f t="shared" si="7"/>
        <v>52.643086245740989</v>
      </c>
      <c r="P31" s="212"/>
      <c r="Q31" s="254">
        <f>SUM(Q12:Q29)</f>
        <v>96477</v>
      </c>
      <c r="R31" s="755">
        <f>Q31/$D31*100</f>
        <v>26.77551496178376</v>
      </c>
      <c r="S31" s="744">
        <f>SUM(S12:S29)</f>
        <v>64509</v>
      </c>
      <c r="T31" s="410">
        <f>S31/$Q31*100</f>
        <v>66.864641313473683</v>
      </c>
      <c r="U31" s="744">
        <f>SUM(U12:U29)</f>
        <v>31968</v>
      </c>
      <c r="V31" s="255">
        <f>U31/$Q31*100</f>
        <v>33.135358686526324</v>
      </c>
      <c r="W31" s="212"/>
      <c r="X31" s="254">
        <f>SUM(X12:X29)</f>
        <v>173738</v>
      </c>
      <c r="Y31" s="755">
        <f>X31/$D31*100</f>
        <v>48.217963021553182</v>
      </c>
      <c r="Z31" s="744">
        <f>SUM(Z12:Z29)</f>
        <v>116696</v>
      </c>
      <c r="AA31" s="410">
        <f>Z31/$X31*100</f>
        <v>67.167804395123682</v>
      </c>
      <c r="AB31" s="744">
        <f>SUM(AB12:AB29)</f>
        <v>57042</v>
      </c>
      <c r="AC31" s="255">
        <f>AB31/$X31*100</f>
        <v>32.832195604876304</v>
      </c>
      <c r="AD31" s="576"/>
      <c r="AE31" s="306"/>
      <c r="AF31" s="306"/>
      <c r="AG31" s="310"/>
      <c r="AH31" s="310"/>
      <c r="AI31" s="439"/>
      <c r="AJ31" s="440"/>
      <c r="AK31" s="306"/>
      <c r="AL31" s="306"/>
      <c r="AM31" s="310"/>
      <c r="AN31" s="310"/>
      <c r="AO31" s="439"/>
      <c r="AQ31" s="306"/>
      <c r="AR31" s="306"/>
      <c r="AS31" s="310"/>
      <c r="AT31" s="310"/>
      <c r="AU31" s="439"/>
      <c r="AW31" s="306"/>
      <c r="AX31" s="306"/>
      <c r="AY31" s="310"/>
      <c r="AZ31" s="310"/>
      <c r="BA31" s="439"/>
    </row>
    <row r="32" spans="1:53" s="257" customFormat="1" ht="5.25" customHeight="1" x14ac:dyDescent="0.2">
      <c r="B32" s="258" t="s">
        <v>42</v>
      </c>
      <c r="C32" s="259"/>
      <c r="I32" s="259"/>
    </row>
    <row r="33" spans="2:14" s="252" customFormat="1" ht="5.25" customHeight="1" x14ac:dyDescent="0.2">
      <c r="B33" s="258" t="s">
        <v>50</v>
      </c>
      <c r="C33" s="261"/>
      <c r="I33" s="261"/>
    </row>
    <row r="34" spans="2:14" s="252" customFormat="1" ht="13.5" customHeight="1" x14ac:dyDescent="0.2">
      <c r="B34" s="1083"/>
      <c r="C34" s="1083"/>
      <c r="D34" s="1083"/>
      <c r="E34" s="1083"/>
      <c r="F34" s="1083"/>
      <c r="G34" s="1083"/>
      <c r="H34" s="1083"/>
    </row>
    <row r="35" spans="2:14" ht="29.25" customHeight="1" x14ac:dyDescent="0.2">
      <c r="B35" s="1090"/>
      <c r="C35" s="1090"/>
      <c r="D35" s="1090"/>
      <c r="E35" s="737"/>
      <c r="F35" s="737"/>
      <c r="G35" s="737"/>
      <c r="H35" s="263"/>
      <c r="I35" s="263"/>
      <c r="J35" s="263"/>
      <c r="K35" s="263"/>
      <c r="L35" s="263"/>
      <c r="M35" s="263"/>
      <c r="N35" s="263"/>
    </row>
    <row r="36" spans="2:14" ht="4.5" customHeight="1" x14ac:dyDescent="0.2">
      <c r="B36" s="1091"/>
      <c r="C36" s="1091"/>
      <c r="D36" s="1091"/>
      <c r="E36" s="738"/>
      <c r="F36" s="738"/>
      <c r="G36" s="738"/>
      <c r="H36" s="263"/>
      <c r="I36" s="263"/>
      <c r="J36" s="263"/>
      <c r="K36" s="263"/>
      <c r="L36" s="263"/>
      <c r="M36" s="263"/>
      <c r="N36" s="263"/>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95">
    <tabColor theme="0"/>
    <pageSetUpPr fitToPage="1"/>
  </sheetPr>
  <dimension ref="A1:AL36"/>
  <sheetViews>
    <sheetView showGridLines="0" zoomScaleNormal="100"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6.140625" style="262" customWidth="1"/>
    <col min="5" max="5" width="8.7109375" style="262" customWidth="1"/>
    <col min="6" max="6" width="0.42578125" style="262" customWidth="1"/>
    <col min="7" max="7" width="16.140625" style="262" customWidth="1"/>
    <col min="8" max="8" width="8.7109375" style="262" customWidth="1"/>
    <col min="9" max="9" width="0.42578125" style="262" customWidth="1"/>
    <col min="10" max="10" width="16.140625" style="262" customWidth="1"/>
    <col min="11" max="11" width="8.7109375" style="262" customWidth="1"/>
    <col min="12" max="12" width="0.42578125" style="262" customWidth="1"/>
    <col min="13" max="13" width="16.140625" style="262" customWidth="1"/>
    <col min="14" max="14" width="8.7109375" style="262" customWidth="1"/>
    <col min="15" max="15" width="11.42578125" style="262"/>
    <col min="16" max="18" width="2.42578125" style="262" bestFit="1" customWidth="1"/>
    <col min="19" max="19" width="13" style="262" bestFit="1" customWidth="1"/>
    <col min="20" max="20" width="3.42578125" style="262" bestFit="1" customWidth="1"/>
    <col min="21" max="21" width="3.85546875" style="262" customWidth="1"/>
    <col min="22" max="24" width="2.42578125" style="262" bestFit="1" customWidth="1"/>
    <col min="25" max="25" width="8.42578125" style="262" bestFit="1" customWidth="1"/>
    <col min="26" max="26" width="3.42578125" style="262" bestFit="1" customWidth="1"/>
    <col min="27" max="27" width="3.5703125" style="262" customWidth="1"/>
    <col min="28" max="30" width="2.42578125" style="262" bestFit="1" customWidth="1"/>
    <col min="31" max="31" width="8.42578125" style="262" bestFit="1" customWidth="1"/>
    <col min="32" max="32" width="4.140625" style="262" bestFit="1" customWidth="1"/>
    <col min="33" max="33" width="3.28515625" style="262" customWidth="1"/>
    <col min="34" max="34" width="4.28515625" style="262" bestFit="1" customWidth="1"/>
    <col min="35" max="35" width="2.42578125" style="262" bestFit="1" customWidth="1"/>
    <col min="36" max="36" width="4.28515625" style="262" bestFit="1" customWidth="1"/>
    <col min="37" max="37" width="8.42578125" style="262" bestFit="1" customWidth="1"/>
    <col min="38" max="38" width="4.28515625" style="262" bestFit="1" customWidth="1"/>
    <col min="39" max="16384" width="11.42578125" style="262"/>
  </cols>
  <sheetData>
    <row r="1" spans="1:38" s="202" customFormat="1" ht="15" customHeight="1" x14ac:dyDescent="0.2">
      <c r="B1" s="203"/>
      <c r="C1" s="204"/>
      <c r="F1" s="204"/>
      <c r="G1" s="714" t="s">
        <v>143</v>
      </c>
      <c r="H1" s="714"/>
      <c r="I1" s="714"/>
      <c r="J1" s="714" t="s">
        <v>19</v>
      </c>
      <c r="K1" s="714"/>
      <c r="L1" s="714"/>
      <c r="M1" s="714" t="s">
        <v>18</v>
      </c>
      <c r="N1" s="714"/>
    </row>
    <row r="2" spans="1:38" s="206" customFormat="1" ht="52.5" customHeight="1" x14ac:dyDescent="0.2">
      <c r="B2" s="1059"/>
      <c r="C2" s="1059"/>
    </row>
    <row r="3" spans="1:38" s="209" customFormat="1" ht="4.5" customHeight="1" x14ac:dyDescent="0.2">
      <c r="B3" s="1060"/>
      <c r="C3" s="1060"/>
    </row>
    <row r="4" spans="1:38" s="209" customFormat="1" ht="37.5" customHeight="1" x14ac:dyDescent="0.2">
      <c r="A4" s="1107" t="s">
        <v>420</v>
      </c>
      <c r="B4" s="1107"/>
      <c r="C4" s="1107"/>
      <c r="D4" s="1107"/>
      <c r="E4" s="1107"/>
      <c r="F4" s="1107"/>
      <c r="G4" s="1107"/>
      <c r="H4" s="1107"/>
      <c r="I4" s="1107"/>
      <c r="J4" s="1107"/>
      <c r="K4" s="1107"/>
      <c r="L4" s="1107"/>
      <c r="M4" s="1107"/>
      <c r="N4" s="1107"/>
    </row>
    <row r="5" spans="1:38" s="209" customFormat="1" ht="17.25" customHeight="1" x14ac:dyDescent="0.2">
      <c r="B5" s="1061" t="str">
        <f>porsaad!B6</f>
        <v>Situación a 28 de febrero de 2023</v>
      </c>
      <c r="C5" s="1061"/>
      <c r="D5" s="1061"/>
      <c r="E5" s="1061"/>
      <c r="F5" s="1061"/>
      <c r="G5" s="1061"/>
      <c r="H5" s="1061"/>
      <c r="I5" s="1061"/>
      <c r="J5" s="1061"/>
      <c r="K5" s="1061"/>
      <c r="L5" s="1061"/>
      <c r="M5" s="1061"/>
      <c r="N5" s="1061"/>
    </row>
    <row r="6" spans="1:38" s="209" customFormat="1" ht="6" customHeight="1" x14ac:dyDescent="0.2"/>
    <row r="7" spans="1:38" s="214" customFormat="1" ht="12.75" customHeight="1" x14ac:dyDescent="0.2">
      <c r="A7" s="210"/>
      <c r="B7" s="1062" t="s">
        <v>15</v>
      </c>
      <c r="C7" s="212"/>
      <c r="D7" s="1065" t="s">
        <v>254</v>
      </c>
      <c r="E7" s="1066"/>
      <c r="F7" s="569"/>
      <c r="G7" s="1069"/>
      <c r="H7" s="1069"/>
      <c r="I7" s="569"/>
      <c r="J7" s="1069"/>
      <c r="K7" s="1069"/>
      <c r="L7" s="569"/>
      <c r="M7" s="1137"/>
      <c r="N7" s="1138"/>
      <c r="O7" s="431"/>
      <c r="P7" s="431"/>
      <c r="Q7" s="432"/>
      <c r="R7" s="432"/>
      <c r="S7" s="432"/>
      <c r="T7" s="432"/>
      <c r="U7" s="432"/>
      <c r="V7" s="432"/>
      <c r="W7" s="433"/>
    </row>
    <row r="8" spans="1:38" s="214" customFormat="1" ht="33.75" customHeight="1" x14ac:dyDescent="0.2">
      <c r="A8" s="210"/>
      <c r="B8" s="1063"/>
      <c r="C8" s="212"/>
      <c r="D8" s="1067"/>
      <c r="E8" s="1068"/>
      <c r="F8" s="502"/>
      <c r="G8" s="1071" t="s">
        <v>232</v>
      </c>
      <c r="H8" s="1070"/>
      <c r="I8" s="212"/>
      <c r="J8" s="1071" t="s">
        <v>185</v>
      </c>
      <c r="K8" s="1070"/>
      <c r="L8" s="212"/>
      <c r="M8" s="1071" t="s">
        <v>186</v>
      </c>
      <c r="N8" s="1070"/>
      <c r="O8" s="431"/>
      <c r="P8" s="431"/>
      <c r="Q8" s="432"/>
      <c r="R8" s="432"/>
      <c r="S8" s="432"/>
      <c r="T8" s="432"/>
      <c r="U8" s="432"/>
      <c r="V8" s="432"/>
      <c r="W8" s="433"/>
    </row>
    <row r="9" spans="1:38" s="214" customFormat="1" ht="6" customHeight="1" x14ac:dyDescent="0.2">
      <c r="A9" s="210"/>
      <c r="B9" s="1063"/>
      <c r="C9" s="212"/>
      <c r="D9" s="1077" t="s">
        <v>12</v>
      </c>
      <c r="E9" s="1095" t="s">
        <v>228</v>
      </c>
      <c r="F9" s="212"/>
      <c r="G9" s="1077" t="s">
        <v>12</v>
      </c>
      <c r="H9" s="1098" t="s">
        <v>228</v>
      </c>
      <c r="I9" s="212"/>
      <c r="J9" s="1077" t="s">
        <v>12</v>
      </c>
      <c r="K9" s="1098" t="s">
        <v>228</v>
      </c>
      <c r="L9" s="212"/>
      <c r="M9" s="1077" t="s">
        <v>12</v>
      </c>
      <c r="N9" s="1098" t="s">
        <v>228</v>
      </c>
      <c r="O9" s="431"/>
      <c r="P9" s="431"/>
      <c r="Q9" s="432"/>
      <c r="R9" s="432"/>
      <c r="S9" s="432"/>
      <c r="T9" s="432"/>
      <c r="U9" s="432"/>
      <c r="V9" s="432"/>
      <c r="W9" s="433"/>
    </row>
    <row r="10" spans="1:38" s="220" customFormat="1" ht="27.75" customHeight="1" x14ac:dyDescent="0.2">
      <c r="A10" s="215"/>
      <c r="B10" s="1064"/>
      <c r="C10" s="217"/>
      <c r="D10" s="1078"/>
      <c r="E10" s="1096"/>
      <c r="F10" s="217"/>
      <c r="G10" s="1078"/>
      <c r="H10" s="1099"/>
      <c r="I10" s="217"/>
      <c r="J10" s="1078"/>
      <c r="K10" s="1099"/>
      <c r="L10" s="217"/>
      <c r="M10" s="1078"/>
      <c r="N10" s="1099"/>
      <c r="O10" s="434"/>
      <c r="P10" s="435"/>
      <c r="Q10" s="310"/>
      <c r="R10" s="310"/>
      <c r="S10" s="310"/>
      <c r="T10" s="310"/>
      <c r="U10" s="436"/>
      <c r="V10" s="436"/>
      <c r="W10" s="436"/>
    </row>
    <row r="11" spans="1:38" s="224" customFormat="1" ht="4.5" customHeight="1" x14ac:dyDescent="0.2">
      <c r="A11" s="221"/>
      <c r="B11" s="222"/>
      <c r="C11" s="223"/>
      <c r="D11" s="222"/>
      <c r="E11" s="222"/>
      <c r="F11" s="223"/>
      <c r="G11" s="222"/>
      <c r="H11" s="222"/>
      <c r="I11" s="223"/>
      <c r="J11" s="222"/>
      <c r="K11" s="222"/>
      <c r="L11" s="223"/>
      <c r="M11" s="222"/>
      <c r="N11" s="222"/>
      <c r="O11" s="431"/>
      <c r="P11" s="435"/>
      <c r="Q11" s="310"/>
      <c r="R11" s="310"/>
      <c r="S11" s="310"/>
      <c r="T11" s="310"/>
      <c r="U11" s="232"/>
      <c r="V11" s="232"/>
      <c r="W11" s="232"/>
    </row>
    <row r="12" spans="1:38" s="233" customFormat="1" ht="18" customHeight="1" x14ac:dyDescent="0.15">
      <c r="A12" s="225"/>
      <c r="B12" s="226" t="s">
        <v>11</v>
      </c>
      <c r="C12" s="227"/>
      <c r="D12" s="230">
        <f t="shared" ref="D12:D29" si="0">G12+J12+M12</f>
        <v>375850</v>
      </c>
      <c r="E12" s="762">
        <f>D12/'20pobl'!D12*100</f>
        <v>4.4216674291989104</v>
      </c>
      <c r="F12" s="227"/>
      <c r="G12" s="228">
        <v>109617</v>
      </c>
      <c r="H12" s="768">
        <v>1.5719757890173505</v>
      </c>
      <c r="I12" s="227"/>
      <c r="J12" s="228">
        <v>89803</v>
      </c>
      <c r="K12" s="768">
        <v>8.1134141515621874</v>
      </c>
      <c r="L12" s="227"/>
      <c r="M12" s="228">
        <v>176430</v>
      </c>
      <c r="N12" s="768">
        <f>M12/'20pobl'!X12*100</f>
        <v>41.992945242322833</v>
      </c>
      <c r="O12" s="576"/>
      <c r="P12" s="306"/>
      <c r="Q12" s="306"/>
      <c r="R12" s="306"/>
      <c r="S12" s="307"/>
      <c r="T12" s="437"/>
      <c r="U12" s="232"/>
      <c r="V12" s="306"/>
      <c r="W12" s="306"/>
      <c r="X12" s="306"/>
      <c r="Y12" s="307"/>
      <c r="Z12" s="437"/>
      <c r="AB12" s="306"/>
      <c r="AC12" s="306"/>
      <c r="AD12" s="306"/>
      <c r="AE12" s="307"/>
      <c r="AF12" s="437"/>
      <c r="AH12" s="306"/>
      <c r="AI12" s="306"/>
      <c r="AJ12" s="306"/>
      <c r="AK12" s="307"/>
      <c r="AL12" s="437"/>
    </row>
    <row r="13" spans="1:38" s="233" customFormat="1" ht="18" customHeight="1" x14ac:dyDescent="0.15">
      <c r="A13" s="225"/>
      <c r="B13" s="234" t="s">
        <v>10</v>
      </c>
      <c r="C13" s="227"/>
      <c r="D13" s="237">
        <f t="shared" si="0"/>
        <v>47165</v>
      </c>
      <c r="E13" s="763">
        <f>D13/'20pobl'!D13*100</f>
        <v>3.556093386563524</v>
      </c>
      <c r="F13" s="227"/>
      <c r="G13" s="235">
        <v>9610</v>
      </c>
      <c r="H13" s="769">
        <v>0.92995710197884418</v>
      </c>
      <c r="I13" s="227"/>
      <c r="J13" s="235">
        <v>8958</v>
      </c>
      <c r="K13" s="769">
        <v>4.5713177622077863</v>
      </c>
      <c r="L13" s="227"/>
      <c r="M13" s="235">
        <v>28597</v>
      </c>
      <c r="N13" s="769">
        <f>M13/'20pobl'!X13*100</f>
        <v>29.489651758736969</v>
      </c>
      <c r="O13" s="576"/>
      <c r="P13" s="306"/>
      <c r="Q13" s="306"/>
      <c r="R13" s="306"/>
      <c r="S13" s="307"/>
      <c r="T13" s="437"/>
      <c r="U13" s="232"/>
      <c r="V13" s="306"/>
      <c r="W13" s="306"/>
      <c r="X13" s="306"/>
      <c r="Y13" s="307"/>
      <c r="Z13" s="437"/>
      <c r="AB13" s="306"/>
      <c r="AC13" s="306"/>
      <c r="AD13" s="306"/>
      <c r="AE13" s="307"/>
      <c r="AF13" s="437"/>
      <c r="AH13" s="306"/>
      <c r="AI13" s="306"/>
      <c r="AJ13" s="306"/>
      <c r="AK13" s="307"/>
      <c r="AL13" s="437"/>
    </row>
    <row r="14" spans="1:38" s="233" customFormat="1" ht="18" customHeight="1" x14ac:dyDescent="0.15">
      <c r="A14" s="225"/>
      <c r="B14" s="234" t="s">
        <v>40</v>
      </c>
      <c r="C14" s="227"/>
      <c r="D14" s="237">
        <f t="shared" si="0"/>
        <v>40338</v>
      </c>
      <c r="E14" s="763">
        <f>D14/'20pobl'!D14*100</f>
        <v>4.0149857766506152</v>
      </c>
      <c r="F14" s="227"/>
      <c r="G14" s="235">
        <v>9430</v>
      </c>
      <c r="H14" s="769">
        <v>1.2885506196794339</v>
      </c>
      <c r="I14" s="227"/>
      <c r="J14" s="235">
        <v>8691</v>
      </c>
      <c r="K14" s="769">
        <v>4.6317416329140908</v>
      </c>
      <c r="L14" s="227"/>
      <c r="M14" s="235">
        <v>22217</v>
      </c>
      <c r="N14" s="769">
        <f>M14/'20pobl'!X14*100</f>
        <v>26.071395043184381</v>
      </c>
      <c r="O14" s="576"/>
      <c r="P14" s="306"/>
      <c r="Q14" s="306"/>
      <c r="R14" s="306"/>
      <c r="S14" s="307"/>
      <c r="T14" s="438"/>
      <c r="U14" s="232"/>
      <c r="V14" s="306"/>
      <c r="W14" s="306"/>
      <c r="X14" s="306"/>
      <c r="Y14" s="307"/>
      <c r="Z14" s="437"/>
      <c r="AB14" s="306"/>
      <c r="AC14" s="306"/>
      <c r="AD14" s="306"/>
      <c r="AE14" s="307"/>
      <c r="AF14" s="437"/>
      <c r="AH14" s="306"/>
      <c r="AI14" s="306"/>
      <c r="AJ14" s="306"/>
      <c r="AK14" s="307"/>
      <c r="AL14" s="437"/>
    </row>
    <row r="15" spans="1:38" s="233" customFormat="1" ht="18" customHeight="1" x14ac:dyDescent="0.15">
      <c r="A15" s="225"/>
      <c r="B15" s="234" t="s">
        <v>41</v>
      </c>
      <c r="C15" s="227"/>
      <c r="D15" s="237">
        <f t="shared" si="0"/>
        <v>36595</v>
      </c>
      <c r="E15" s="763">
        <f>D15/'20pobl'!D15*100</f>
        <v>3.110076921181073</v>
      </c>
      <c r="F15" s="227"/>
      <c r="G15" s="235">
        <v>10369</v>
      </c>
      <c r="H15" s="769">
        <v>1.0533598002385272</v>
      </c>
      <c r="I15" s="227"/>
      <c r="J15" s="235">
        <v>8371</v>
      </c>
      <c r="K15" s="769">
        <v>5.9361637249409647</v>
      </c>
      <c r="L15" s="227"/>
      <c r="M15" s="235">
        <v>17855</v>
      </c>
      <c r="N15" s="769">
        <f>M15/'20pobl'!X15*100</f>
        <v>34.826792541156273</v>
      </c>
      <c r="O15" s="576"/>
      <c r="P15" s="306"/>
      <c r="Q15" s="306"/>
      <c r="R15" s="306"/>
      <c r="S15" s="307"/>
      <c r="T15" s="437"/>
      <c r="U15" s="232"/>
      <c r="V15" s="306"/>
      <c r="W15" s="306"/>
      <c r="X15" s="306"/>
      <c r="Y15" s="307"/>
      <c r="Z15" s="437"/>
      <c r="AB15" s="306"/>
      <c r="AC15" s="306"/>
      <c r="AD15" s="306"/>
      <c r="AE15" s="307"/>
      <c r="AF15" s="437"/>
      <c r="AH15" s="306"/>
      <c r="AI15" s="306"/>
      <c r="AJ15" s="306"/>
      <c r="AK15" s="307"/>
      <c r="AL15" s="437"/>
    </row>
    <row r="16" spans="1:38" s="233" customFormat="1" ht="18" customHeight="1" x14ac:dyDescent="0.15">
      <c r="A16" s="225"/>
      <c r="B16" s="234" t="s">
        <v>9</v>
      </c>
      <c r="C16" s="227"/>
      <c r="D16" s="237">
        <f t="shared" si="0"/>
        <v>48083</v>
      </c>
      <c r="E16" s="763">
        <f>D16/'20pobl'!D16*100</f>
        <v>2.2079706993751671</v>
      </c>
      <c r="F16" s="227"/>
      <c r="G16" s="235">
        <v>18363</v>
      </c>
      <c r="H16" s="769">
        <v>1.0174342903557889</v>
      </c>
      <c r="I16" s="227"/>
      <c r="J16" s="235">
        <v>10067</v>
      </c>
      <c r="K16" s="769">
        <v>3.6288200477258141</v>
      </c>
      <c r="L16" s="227"/>
      <c r="M16" s="235">
        <v>19653</v>
      </c>
      <c r="N16" s="769">
        <f>M16/'20pobl'!X16*100</f>
        <v>20.590053326907562</v>
      </c>
      <c r="O16" s="576"/>
      <c r="P16" s="306"/>
      <c r="Q16" s="306"/>
      <c r="R16" s="306"/>
      <c r="S16" s="307"/>
      <c r="T16" s="437"/>
      <c r="U16" s="232"/>
      <c r="V16" s="306"/>
      <c r="W16" s="306"/>
      <c r="X16" s="306"/>
      <c r="Y16" s="307"/>
      <c r="Z16" s="437"/>
      <c r="AB16" s="306"/>
      <c r="AC16" s="306"/>
      <c r="AD16" s="306"/>
      <c r="AE16" s="307"/>
      <c r="AF16" s="437"/>
      <c r="AH16" s="306"/>
      <c r="AI16" s="306"/>
      <c r="AJ16" s="306"/>
      <c r="AK16" s="307"/>
      <c r="AL16" s="437"/>
    </row>
    <row r="17" spans="1:38" s="233" customFormat="1" ht="18" customHeight="1" x14ac:dyDescent="0.15">
      <c r="A17" s="225"/>
      <c r="B17" s="234" t="s">
        <v>8</v>
      </c>
      <c r="C17" s="227"/>
      <c r="D17" s="239">
        <f t="shared" si="0"/>
        <v>22681</v>
      </c>
      <c r="E17" s="764">
        <f>D17/'20pobl'!D17*100</f>
        <v>3.874431587182825</v>
      </c>
      <c r="F17" s="227"/>
      <c r="G17" s="239">
        <v>6214</v>
      </c>
      <c r="H17" s="770">
        <v>1.37985553041389</v>
      </c>
      <c r="I17" s="227"/>
      <c r="J17" s="239">
        <v>4736</v>
      </c>
      <c r="K17" s="770">
        <v>5.0363154928379252</v>
      </c>
      <c r="L17" s="227"/>
      <c r="M17" s="239">
        <v>11731</v>
      </c>
      <c r="N17" s="770">
        <f>M17/'20pobl'!X17*100</f>
        <v>28.592668421565758</v>
      </c>
      <c r="O17" s="576"/>
      <c r="P17" s="306"/>
      <c r="Q17" s="306"/>
      <c r="R17" s="306"/>
      <c r="S17" s="307"/>
      <c r="T17" s="437"/>
      <c r="U17" s="232"/>
      <c r="V17" s="306"/>
      <c r="W17" s="306"/>
      <c r="X17" s="306"/>
      <c r="Y17" s="307"/>
      <c r="Z17" s="437"/>
      <c r="AB17" s="306"/>
      <c r="AC17" s="306"/>
      <c r="AD17" s="306"/>
      <c r="AE17" s="307"/>
      <c r="AF17" s="437"/>
      <c r="AH17" s="306"/>
      <c r="AI17" s="306"/>
      <c r="AJ17" s="306"/>
      <c r="AK17" s="307"/>
      <c r="AL17" s="437"/>
    </row>
    <row r="18" spans="1:38" s="233" customFormat="1" ht="18" customHeight="1" x14ac:dyDescent="0.15">
      <c r="A18" s="225"/>
      <c r="B18" s="234" t="s">
        <v>7</v>
      </c>
      <c r="C18" s="227"/>
      <c r="D18" s="237">
        <f t="shared" si="0"/>
        <v>140473</v>
      </c>
      <c r="E18" s="763">
        <f>D18/'20pobl'!D18*100</f>
        <v>5.9205357744959199</v>
      </c>
      <c r="F18" s="227"/>
      <c r="G18" s="235">
        <v>29515</v>
      </c>
      <c r="H18" s="769">
        <v>1.6860521245170772</v>
      </c>
      <c r="I18" s="227"/>
      <c r="J18" s="235">
        <v>24857</v>
      </c>
      <c r="K18" s="769">
        <v>6.1641967226123873</v>
      </c>
      <c r="L18" s="227"/>
      <c r="M18" s="235">
        <v>86101</v>
      </c>
      <c r="N18" s="769">
        <f>M18/'20pobl'!X18*100</f>
        <v>39.341932712825503</v>
      </c>
      <c r="O18" s="576"/>
      <c r="P18" s="306"/>
      <c r="Q18" s="306"/>
      <c r="R18" s="306"/>
      <c r="S18" s="307"/>
      <c r="T18" s="437"/>
      <c r="U18" s="232"/>
      <c r="V18" s="306"/>
      <c r="W18" s="306"/>
      <c r="X18" s="306"/>
      <c r="Y18" s="307"/>
      <c r="Z18" s="437"/>
      <c r="AB18" s="306"/>
      <c r="AC18" s="306"/>
      <c r="AD18" s="306"/>
      <c r="AE18" s="307"/>
      <c r="AF18" s="437"/>
      <c r="AH18" s="306"/>
      <c r="AI18" s="306"/>
      <c r="AJ18" s="306"/>
      <c r="AK18" s="307"/>
      <c r="AL18" s="437"/>
    </row>
    <row r="19" spans="1:38" s="233" customFormat="1" ht="18" customHeight="1" x14ac:dyDescent="0.15">
      <c r="A19" s="225"/>
      <c r="B19" s="234" t="s">
        <v>43</v>
      </c>
      <c r="C19" s="227"/>
      <c r="D19" s="237">
        <f t="shared" si="0"/>
        <v>87657</v>
      </c>
      <c r="E19" s="763">
        <f>D19/'20pobl'!D19*100</f>
        <v>4.2690208286255293</v>
      </c>
      <c r="F19" s="227"/>
      <c r="G19" s="235">
        <v>20508</v>
      </c>
      <c r="H19" s="769">
        <v>1.2370454952615513</v>
      </c>
      <c r="I19" s="227"/>
      <c r="J19" s="235">
        <v>17096</v>
      </c>
      <c r="K19" s="769">
        <v>6.4929984542288421</v>
      </c>
      <c r="L19" s="227"/>
      <c r="M19" s="235">
        <v>50053</v>
      </c>
      <c r="N19" s="769">
        <f>M19/'20pobl'!X19*100</f>
        <v>37.859282342974701</v>
      </c>
      <c r="O19" s="576"/>
      <c r="P19" s="306"/>
      <c r="Q19" s="306"/>
      <c r="R19" s="306"/>
      <c r="S19" s="307"/>
      <c r="T19" s="437"/>
      <c r="U19" s="232"/>
      <c r="V19" s="306"/>
      <c r="W19" s="306"/>
      <c r="X19" s="306"/>
      <c r="Y19" s="307"/>
      <c r="Z19" s="437"/>
      <c r="AB19" s="306"/>
      <c r="AC19" s="306"/>
      <c r="AD19" s="306"/>
      <c r="AE19" s="307"/>
      <c r="AF19" s="437"/>
      <c r="AH19" s="306"/>
      <c r="AI19" s="306"/>
      <c r="AJ19" s="306"/>
      <c r="AK19" s="307"/>
      <c r="AL19" s="437"/>
    </row>
    <row r="20" spans="1:38" s="233" customFormat="1" ht="18" customHeight="1" x14ac:dyDescent="0.15">
      <c r="A20" s="225"/>
      <c r="B20" s="234" t="s">
        <v>44</v>
      </c>
      <c r="C20" s="227"/>
      <c r="D20" s="237">
        <f t="shared" si="0"/>
        <v>330477</v>
      </c>
      <c r="E20" s="763">
        <f>D20/'20pobl'!D20*100</f>
        <v>4.2409020545231888</v>
      </c>
      <c r="F20" s="227"/>
      <c r="G20" s="235">
        <v>83494</v>
      </c>
      <c r="H20" s="769">
        <v>1.3272364030357906</v>
      </c>
      <c r="I20" s="227"/>
      <c r="J20" s="235">
        <v>72961</v>
      </c>
      <c r="K20" s="769">
        <v>6.9584548932164578</v>
      </c>
      <c r="L20" s="227"/>
      <c r="M20" s="235">
        <v>174022</v>
      </c>
      <c r="N20" s="769">
        <f>M20/'20pobl'!X20*100</f>
        <v>38.392400148255348</v>
      </c>
      <c r="O20" s="576"/>
      <c r="P20" s="306"/>
      <c r="Q20" s="306"/>
      <c r="R20" s="306"/>
      <c r="S20" s="307"/>
      <c r="T20" s="437"/>
      <c r="U20" s="232"/>
      <c r="V20" s="306"/>
      <c r="W20" s="306"/>
      <c r="X20" s="306"/>
      <c r="Y20" s="307"/>
      <c r="Z20" s="437"/>
      <c r="AB20" s="306"/>
      <c r="AC20" s="306"/>
      <c r="AD20" s="306"/>
      <c r="AE20" s="307"/>
      <c r="AF20" s="437"/>
      <c r="AH20" s="306"/>
      <c r="AI20" s="306"/>
      <c r="AJ20" s="306"/>
      <c r="AK20" s="307"/>
      <c r="AL20" s="437"/>
    </row>
    <row r="21" spans="1:38" s="233" customFormat="1" ht="18" customHeight="1" x14ac:dyDescent="0.15">
      <c r="A21" s="225"/>
      <c r="B21" s="234" t="s">
        <v>6</v>
      </c>
      <c r="C21" s="227"/>
      <c r="D21" s="237">
        <f t="shared" si="0"/>
        <v>172035</v>
      </c>
      <c r="E21" s="763">
        <f>D21/'20pobl'!D21*100</f>
        <v>3.3745804945383129</v>
      </c>
      <c r="F21" s="227"/>
      <c r="G21" s="235">
        <v>47906</v>
      </c>
      <c r="H21" s="769">
        <v>1.1742397688483548</v>
      </c>
      <c r="I21" s="227"/>
      <c r="J21" s="235">
        <v>36895</v>
      </c>
      <c r="K21" s="769">
        <v>5.0558202569910646</v>
      </c>
      <c r="L21" s="227"/>
      <c r="M21" s="235">
        <v>87234</v>
      </c>
      <c r="N21" s="769">
        <f>M21/'20pobl'!X21*100</f>
        <v>30.240442614085445</v>
      </c>
      <c r="O21" s="576"/>
      <c r="P21" s="306"/>
      <c r="Q21" s="306"/>
      <c r="R21" s="306"/>
      <c r="S21" s="307"/>
      <c r="T21" s="438"/>
      <c r="U21" s="232"/>
      <c r="V21" s="306"/>
      <c r="W21" s="306"/>
      <c r="X21" s="306"/>
      <c r="Y21" s="307"/>
      <c r="Z21" s="437"/>
      <c r="AB21" s="306"/>
      <c r="AC21" s="306"/>
      <c r="AD21" s="306"/>
      <c r="AE21" s="307"/>
      <c r="AF21" s="437"/>
      <c r="AH21" s="306"/>
      <c r="AI21" s="306"/>
      <c r="AJ21" s="306"/>
      <c r="AK21" s="307"/>
      <c r="AL21" s="437"/>
    </row>
    <row r="22" spans="1:38" s="233" customFormat="1" ht="18" customHeight="1" x14ac:dyDescent="0.15">
      <c r="A22" s="225"/>
      <c r="B22" s="234" t="s">
        <v>5</v>
      </c>
      <c r="C22" s="227"/>
      <c r="D22" s="237">
        <f t="shared" si="0"/>
        <v>53945</v>
      </c>
      <c r="E22" s="763">
        <f>D22/'20pobl'!D22*100</f>
        <v>5.1143560338877636</v>
      </c>
      <c r="F22" s="227"/>
      <c r="G22" s="235">
        <v>12571</v>
      </c>
      <c r="H22" s="769">
        <v>1.5181395393773105</v>
      </c>
      <c r="I22" s="227"/>
      <c r="J22" s="235">
        <v>11798</v>
      </c>
      <c r="K22" s="769">
        <v>7.7302599249120378</v>
      </c>
      <c r="L22" s="227"/>
      <c r="M22" s="235">
        <v>29576</v>
      </c>
      <c r="N22" s="769">
        <f>M22/'20pobl'!X22*100</f>
        <v>39.912552967531241</v>
      </c>
      <c r="O22" s="576"/>
      <c r="P22" s="306"/>
      <c r="Q22" s="306"/>
      <c r="R22" s="306"/>
      <c r="S22" s="307"/>
      <c r="T22" s="437"/>
      <c r="U22" s="232"/>
      <c r="V22" s="306"/>
      <c r="W22" s="306"/>
      <c r="X22" s="306"/>
      <c r="Y22" s="307"/>
      <c r="Z22" s="437"/>
      <c r="AB22" s="306"/>
      <c r="AC22" s="306"/>
      <c r="AD22" s="306"/>
      <c r="AE22" s="307"/>
      <c r="AF22" s="437"/>
      <c r="AH22" s="306"/>
      <c r="AI22" s="306"/>
      <c r="AJ22" s="306"/>
      <c r="AK22" s="307"/>
      <c r="AL22" s="437"/>
    </row>
    <row r="23" spans="1:38" s="233" customFormat="1" ht="18" customHeight="1" x14ac:dyDescent="0.15">
      <c r="A23" s="225"/>
      <c r="B23" s="234" t="s">
        <v>38</v>
      </c>
      <c r="C23" s="227"/>
      <c r="D23" s="237">
        <f t="shared" si="0"/>
        <v>79668</v>
      </c>
      <c r="E23" s="763">
        <f>D23/'20pobl'!D23*100</f>
        <v>2.9611249212031829</v>
      </c>
      <c r="F23" s="227"/>
      <c r="G23" s="235">
        <v>22454</v>
      </c>
      <c r="H23" s="769">
        <v>1.1295711814970466</v>
      </c>
      <c r="I23" s="227"/>
      <c r="J23" s="235">
        <v>14660</v>
      </c>
      <c r="K23" s="769">
        <v>3.1538479742012653</v>
      </c>
      <c r="L23" s="227"/>
      <c r="M23" s="235">
        <v>42554</v>
      </c>
      <c r="N23" s="769">
        <f>M23/'20pobl'!X23*100</f>
        <v>17.894794386903335</v>
      </c>
      <c r="O23" s="576"/>
      <c r="P23" s="306"/>
      <c r="Q23" s="306"/>
      <c r="R23" s="306"/>
      <c r="S23" s="307"/>
      <c r="T23" s="437"/>
      <c r="U23" s="232"/>
      <c r="V23" s="306"/>
      <c r="W23" s="306"/>
      <c r="X23" s="306"/>
      <c r="Y23" s="307"/>
      <c r="Z23" s="437"/>
      <c r="AB23" s="306"/>
      <c r="AC23" s="306"/>
      <c r="AD23" s="306"/>
      <c r="AE23" s="307"/>
      <c r="AF23" s="437"/>
      <c r="AH23" s="306"/>
      <c r="AI23" s="306"/>
      <c r="AJ23" s="306"/>
      <c r="AK23" s="307"/>
      <c r="AL23" s="437"/>
    </row>
    <row r="24" spans="1:38" s="233" customFormat="1" ht="18" customHeight="1" x14ac:dyDescent="0.15">
      <c r="A24" s="225"/>
      <c r="B24" s="234" t="s">
        <v>45</v>
      </c>
      <c r="C24" s="227"/>
      <c r="D24" s="237">
        <f t="shared" si="0"/>
        <v>225048</v>
      </c>
      <c r="E24" s="763">
        <f>D24/'20pobl'!D24*100</f>
        <v>3.3338784913817623</v>
      </c>
      <c r="F24" s="227"/>
      <c r="G24" s="235">
        <v>53565</v>
      </c>
      <c r="H24" s="769">
        <v>0.97143158711410005</v>
      </c>
      <c r="I24" s="227"/>
      <c r="J24" s="235">
        <v>43640</v>
      </c>
      <c r="K24" s="769">
        <v>5.0390573129261522</v>
      </c>
      <c r="L24" s="227"/>
      <c r="M24" s="235">
        <v>127843</v>
      </c>
      <c r="N24" s="769">
        <f>M24/'20pobl'!X24*100</f>
        <v>34.526593819711884</v>
      </c>
      <c r="O24" s="576"/>
      <c r="P24" s="306"/>
      <c r="Q24" s="306"/>
      <c r="R24" s="306"/>
      <c r="S24" s="307"/>
      <c r="T24" s="437"/>
      <c r="U24" s="232"/>
      <c r="V24" s="306"/>
      <c r="W24" s="306"/>
      <c r="X24" s="306"/>
      <c r="Y24" s="307"/>
      <c r="Z24" s="437"/>
      <c r="AB24" s="306"/>
      <c r="AC24" s="306"/>
      <c r="AD24" s="306"/>
      <c r="AE24" s="307"/>
      <c r="AF24" s="437"/>
      <c r="AH24" s="306"/>
      <c r="AI24" s="306"/>
      <c r="AJ24" s="306"/>
      <c r="AK24" s="307"/>
      <c r="AL24" s="437"/>
    </row>
    <row r="25" spans="1:38" s="241" customFormat="1" ht="18" customHeight="1" x14ac:dyDescent="0.15">
      <c r="A25" s="240"/>
      <c r="B25" s="234" t="s">
        <v>46</v>
      </c>
      <c r="C25" s="227"/>
      <c r="D25" s="237">
        <f t="shared" si="0"/>
        <v>50718</v>
      </c>
      <c r="E25" s="763">
        <f>D25/'20pobl'!D25*100</f>
        <v>3.31083806935017</v>
      </c>
      <c r="F25" s="227"/>
      <c r="G25" s="235">
        <v>18127</v>
      </c>
      <c r="H25" s="769">
        <v>1.4106186660482678</v>
      </c>
      <c r="I25" s="227"/>
      <c r="J25" s="235">
        <v>11009</v>
      </c>
      <c r="K25" s="769">
        <v>6.283855132851965</v>
      </c>
      <c r="L25" s="227"/>
      <c r="M25" s="235">
        <v>21582</v>
      </c>
      <c r="N25" s="769">
        <f>M25/'20pobl'!X25*100</f>
        <v>30.123946178326165</v>
      </c>
      <c r="O25" s="576"/>
      <c r="P25" s="306"/>
      <c r="Q25" s="306"/>
      <c r="R25" s="306"/>
      <c r="S25" s="307"/>
      <c r="T25" s="437"/>
      <c r="U25" s="232"/>
      <c r="V25" s="306"/>
      <c r="W25" s="306"/>
      <c r="X25" s="306"/>
      <c r="Y25" s="307"/>
      <c r="Z25" s="437"/>
      <c r="AB25" s="306"/>
      <c r="AC25" s="306"/>
      <c r="AD25" s="306"/>
      <c r="AE25" s="307"/>
      <c r="AF25" s="437"/>
      <c r="AH25" s="306"/>
      <c r="AI25" s="306"/>
      <c r="AJ25" s="306"/>
      <c r="AK25" s="307"/>
      <c r="AL25" s="437"/>
    </row>
    <row r="26" spans="1:38" s="233" customFormat="1" ht="18" customHeight="1" x14ac:dyDescent="0.15">
      <c r="B26" s="234" t="s">
        <v>47</v>
      </c>
      <c r="C26" s="227"/>
      <c r="D26" s="242">
        <f t="shared" si="0"/>
        <v>21317</v>
      </c>
      <c r="E26" s="765">
        <f>D26/'20pobl'!D26*100</f>
        <v>3.2098259794584387</v>
      </c>
      <c r="F26" s="227"/>
      <c r="G26" s="239">
        <v>5103</v>
      </c>
      <c r="H26" s="770">
        <v>0.96373755668072381</v>
      </c>
      <c r="I26" s="227"/>
      <c r="J26" s="239">
        <v>4009</v>
      </c>
      <c r="K26" s="770">
        <v>4.3043655650754795</v>
      </c>
      <c r="L26" s="227"/>
      <c r="M26" s="239">
        <v>12205</v>
      </c>
      <c r="N26" s="770">
        <f>M26/'20pobl'!X26*100</f>
        <v>29.425237475288103</v>
      </c>
      <c r="O26" s="576"/>
      <c r="P26" s="306"/>
      <c r="Q26" s="306"/>
      <c r="R26" s="306"/>
      <c r="S26" s="307"/>
      <c r="T26" s="437"/>
      <c r="U26" s="232"/>
      <c r="V26" s="306"/>
      <c r="W26" s="306"/>
      <c r="X26" s="306"/>
      <c r="Y26" s="307"/>
      <c r="Z26" s="437"/>
      <c r="AB26" s="306"/>
      <c r="AC26" s="306"/>
      <c r="AD26" s="306"/>
      <c r="AE26" s="307"/>
      <c r="AF26" s="437"/>
      <c r="AH26" s="306"/>
      <c r="AI26" s="306"/>
      <c r="AJ26" s="306"/>
      <c r="AK26" s="307"/>
      <c r="AL26" s="437"/>
    </row>
    <row r="27" spans="1:38" s="233" customFormat="1" ht="18" customHeight="1" x14ac:dyDescent="0.15">
      <c r="B27" s="234" t="s">
        <v>48</v>
      </c>
      <c r="C27" s="227"/>
      <c r="D27" s="242">
        <f t="shared" si="0"/>
        <v>109443</v>
      </c>
      <c r="E27" s="765">
        <f>D27/'20pobl'!D27*100</f>
        <v>4.9562670333044405</v>
      </c>
      <c r="F27" s="227"/>
      <c r="G27" s="239">
        <v>28964</v>
      </c>
      <c r="H27" s="770">
        <v>1.7081284717369138</v>
      </c>
      <c r="I27" s="227"/>
      <c r="J27" s="239">
        <v>21788</v>
      </c>
      <c r="K27" s="770">
        <v>6.1685682738314318</v>
      </c>
      <c r="L27" s="227"/>
      <c r="M27" s="239">
        <v>58691</v>
      </c>
      <c r="N27" s="770">
        <f>M27/'20pobl'!X27*100</f>
        <v>36.841444506518862</v>
      </c>
      <c r="O27" s="576"/>
      <c r="P27" s="306"/>
      <c r="Q27" s="306"/>
      <c r="R27" s="306"/>
      <c r="S27" s="307"/>
      <c r="T27" s="438"/>
      <c r="U27" s="232"/>
      <c r="V27" s="306"/>
      <c r="W27" s="306"/>
      <c r="X27" s="306"/>
      <c r="Y27" s="307"/>
      <c r="Z27" s="437"/>
      <c r="AB27" s="306"/>
      <c r="AC27" s="306"/>
      <c r="AD27" s="306"/>
      <c r="AE27" s="307"/>
      <c r="AF27" s="437"/>
      <c r="AH27" s="306"/>
      <c r="AI27" s="306"/>
      <c r="AJ27" s="306"/>
      <c r="AK27" s="307"/>
      <c r="AL27" s="437"/>
    </row>
    <row r="28" spans="1:38" s="233" customFormat="1" ht="18" customHeight="1" x14ac:dyDescent="0.15">
      <c r="B28" s="234" t="s">
        <v>49</v>
      </c>
      <c r="C28" s="227"/>
      <c r="D28" s="242">
        <f t="shared" si="0"/>
        <v>14196</v>
      </c>
      <c r="E28" s="765">
        <f>D28/'20pobl'!D28*100</f>
        <v>4.4377477398622034</v>
      </c>
      <c r="F28" s="227"/>
      <c r="G28" s="239">
        <v>3365</v>
      </c>
      <c r="H28" s="770">
        <v>1.3404184973769224</v>
      </c>
      <c r="I28" s="227"/>
      <c r="J28" s="239">
        <v>2633</v>
      </c>
      <c r="K28" s="770">
        <v>5.6369085848854628</v>
      </c>
      <c r="L28" s="227"/>
      <c r="M28" s="239">
        <v>8198</v>
      </c>
      <c r="N28" s="770">
        <f>M28/'20pobl'!X28*100</f>
        <v>37.026331240684698</v>
      </c>
      <c r="O28" s="576"/>
      <c r="P28" s="306"/>
      <c r="Q28" s="306"/>
      <c r="R28" s="306"/>
      <c r="S28" s="307"/>
      <c r="T28" s="437"/>
      <c r="U28" s="232"/>
      <c r="V28" s="306"/>
      <c r="W28" s="306"/>
      <c r="X28" s="306"/>
      <c r="Y28" s="307"/>
      <c r="Z28" s="437"/>
      <c r="AB28" s="306"/>
      <c r="AC28" s="306"/>
      <c r="AD28" s="306"/>
      <c r="AE28" s="307"/>
      <c r="AF28" s="437"/>
      <c r="AH28" s="306"/>
      <c r="AI28" s="306"/>
      <c r="AJ28" s="306"/>
      <c r="AK28" s="307"/>
      <c r="AL28" s="437"/>
    </row>
    <row r="29" spans="1:38" s="233" customFormat="1" ht="18" customHeight="1" x14ac:dyDescent="0.15">
      <c r="B29" s="245" t="s">
        <v>4</v>
      </c>
      <c r="C29" s="227"/>
      <c r="D29" s="248">
        <f t="shared" si="0"/>
        <v>4774</v>
      </c>
      <c r="E29" s="766">
        <f>D29/'20pobl'!D29*100</f>
        <v>2.8368204317624062</v>
      </c>
      <c r="F29" s="227"/>
      <c r="G29" s="246">
        <v>2506</v>
      </c>
      <c r="H29" s="771">
        <v>1.6888954785316177</v>
      </c>
      <c r="I29" s="227"/>
      <c r="J29" s="246">
        <v>872</v>
      </c>
      <c r="K29" s="771">
        <v>5.7951751179637139</v>
      </c>
      <c r="L29" s="227"/>
      <c r="M29" s="246">
        <v>1396</v>
      </c>
      <c r="N29" s="771">
        <f>M29/'20pobl'!X29*100</f>
        <v>28.730191397406873</v>
      </c>
      <c r="O29" s="576"/>
      <c r="P29" s="306"/>
      <c r="Q29" s="306"/>
      <c r="R29" s="306"/>
      <c r="S29" s="307"/>
      <c r="T29" s="437"/>
      <c r="U29" s="232"/>
      <c r="V29" s="306"/>
      <c r="W29" s="306"/>
      <c r="X29" s="306"/>
      <c r="Y29" s="307"/>
      <c r="Z29" s="437"/>
      <c r="AB29" s="306"/>
      <c r="AC29" s="306"/>
      <c r="AD29" s="306"/>
      <c r="AE29" s="307"/>
      <c r="AF29" s="437"/>
      <c r="AH29" s="306"/>
      <c r="AI29" s="306"/>
      <c r="AJ29" s="306"/>
      <c r="AK29" s="307"/>
      <c r="AL29" s="437"/>
    </row>
    <row r="30" spans="1:38" s="224" customFormat="1" ht="3.75" customHeight="1" x14ac:dyDescent="0.15">
      <c r="A30" s="221"/>
      <c r="B30" s="222"/>
      <c r="C30" s="223"/>
      <c r="D30" s="222"/>
      <c r="E30" s="222"/>
      <c r="F30" s="223"/>
      <c r="G30" s="222"/>
      <c r="H30" s="222"/>
      <c r="I30" s="223"/>
      <c r="J30" s="222"/>
      <c r="K30" s="222"/>
      <c r="L30" s="223"/>
      <c r="M30" s="222"/>
      <c r="N30" s="222"/>
      <c r="O30" s="576"/>
      <c r="P30" s="310"/>
      <c r="Q30" s="310"/>
      <c r="R30" s="306"/>
      <c r="S30" s="307"/>
      <c r="T30" s="437"/>
      <c r="U30" s="232"/>
      <c r="V30" s="310"/>
      <c r="W30" s="310"/>
      <c r="X30" s="306"/>
      <c r="Y30" s="307"/>
      <c r="Z30" s="437"/>
      <c r="AB30" s="310"/>
      <c r="AC30" s="310"/>
      <c r="AD30" s="306"/>
      <c r="AE30" s="307"/>
      <c r="AF30" s="437"/>
      <c r="AH30" s="310"/>
      <c r="AI30" s="310"/>
      <c r="AJ30" s="306"/>
      <c r="AK30" s="307"/>
      <c r="AL30" s="437"/>
    </row>
    <row r="31" spans="1:38" s="252" customFormat="1" ht="18" customHeight="1" x14ac:dyDescent="0.15">
      <c r="B31" s="253" t="s">
        <v>3</v>
      </c>
      <c r="C31" s="212"/>
      <c r="D31" s="254">
        <f>G31+J31+M31</f>
        <v>1860463</v>
      </c>
      <c r="E31" s="767">
        <f>D31/'20pobl'!D31*100</f>
        <v>3.9187920823028</v>
      </c>
      <c r="F31" s="212"/>
      <c r="G31" s="254">
        <f>SUM(G12:G29)</f>
        <v>491681</v>
      </c>
      <c r="H31" s="255">
        <f>G31/'20pobl'!J31*100</f>
        <v>1.2940196192219211</v>
      </c>
      <c r="I31" s="212"/>
      <c r="J31" s="254">
        <f>SUM(J12:J29)</f>
        <v>392844</v>
      </c>
      <c r="K31" s="255">
        <f>J31/'20pobl'!Q31*100</f>
        <v>5.9391094782741076</v>
      </c>
      <c r="L31" s="212"/>
      <c r="M31" s="254">
        <f>SUM(M12:M29)</f>
        <v>975938</v>
      </c>
      <c r="N31" s="255">
        <f>M31/'20pobl'!X31*100</f>
        <v>34.07030169143961</v>
      </c>
      <c r="O31" s="576"/>
      <c r="P31" s="306"/>
      <c r="Q31" s="306"/>
      <c r="R31" s="310"/>
      <c r="S31" s="310"/>
      <c r="T31" s="439"/>
      <c r="U31" s="440"/>
      <c r="V31" s="306"/>
      <c r="W31" s="306"/>
      <c r="X31" s="310"/>
      <c r="Y31" s="310"/>
      <c r="Z31" s="439"/>
      <c r="AB31" s="306"/>
      <c r="AC31" s="306"/>
      <c r="AD31" s="310"/>
      <c r="AE31" s="310"/>
      <c r="AF31" s="439"/>
      <c r="AH31" s="306"/>
      <c r="AI31" s="306"/>
      <c r="AJ31" s="310"/>
      <c r="AK31" s="310"/>
      <c r="AL31" s="439"/>
    </row>
    <row r="32" spans="1:38" s="257" customFormat="1" ht="5.25" customHeight="1" x14ac:dyDescent="0.2">
      <c r="B32" s="258" t="s">
        <v>42</v>
      </c>
      <c r="C32" s="259"/>
      <c r="F32" s="259"/>
    </row>
    <row r="33" spans="2:14" s="252" customFormat="1" ht="5.25" customHeight="1" x14ac:dyDescent="0.2">
      <c r="B33" s="258" t="s">
        <v>50</v>
      </c>
      <c r="C33" s="261"/>
      <c r="F33" s="261"/>
    </row>
    <row r="34" spans="2:14" s="252" customFormat="1" ht="13.5" customHeight="1" x14ac:dyDescent="0.2">
      <c r="B34" s="1083" t="str">
        <f>'24solcasaad_pobl'!B34:N34</f>
        <v>(1) Cifras definitivas INE de la Estadística del Padrón continuo referidas al 01/01/2022. Datos definitivos (publicado 24/1/2023)</v>
      </c>
      <c r="C34" s="1097"/>
      <c r="D34" s="1097"/>
      <c r="E34" s="1097"/>
      <c r="F34" s="1097"/>
      <c r="G34" s="1097"/>
      <c r="H34" s="1097"/>
      <c r="I34" s="1097"/>
      <c r="J34" s="1097"/>
      <c r="K34" s="1097"/>
      <c r="L34" s="1097"/>
      <c r="M34" s="1097"/>
      <c r="N34" s="1097"/>
    </row>
    <row r="35" spans="2:14" ht="29.25" customHeight="1" x14ac:dyDescent="0.2">
      <c r="B35" s="1090"/>
      <c r="C35" s="1090"/>
      <c r="D35" s="1090"/>
      <c r="E35" s="737"/>
      <c r="F35" s="263"/>
      <c r="G35" s="263"/>
      <c r="H35" s="263"/>
    </row>
    <row r="36" spans="2:14" ht="4.5" customHeight="1" x14ac:dyDescent="0.2">
      <c r="B36" s="1091"/>
      <c r="C36" s="1091"/>
      <c r="D36" s="1091"/>
      <c r="E36" s="738"/>
      <c r="F36" s="263"/>
      <c r="G36" s="263"/>
      <c r="H36" s="263"/>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1" orientation="landscape"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06">
    <tabColor theme="0"/>
    <pageSetUpPr fitToPage="1"/>
  </sheetPr>
  <dimension ref="A1:AD44"/>
  <sheetViews>
    <sheetView zoomScaleNormal="100" workbookViewId="0"/>
  </sheetViews>
  <sheetFormatPr baseColWidth="10" defaultColWidth="11.42578125" defaultRowHeight="15" x14ac:dyDescent="0.2"/>
  <cols>
    <col min="1" max="1" width="2" style="1" customWidth="1"/>
    <col min="2" max="2" width="4.5703125" style="1" customWidth="1"/>
    <col min="3" max="3" width="13.42578125" style="1" customWidth="1"/>
    <col min="4" max="4" width="0.85546875" style="1" customWidth="1"/>
    <col min="5" max="5" width="7" style="1" customWidth="1"/>
    <col min="6" max="6" width="7.140625" style="1" customWidth="1"/>
    <col min="7" max="7" width="7" style="1" customWidth="1"/>
    <col min="8" max="8" width="7.140625" style="1" customWidth="1"/>
    <col min="9" max="9" width="7" style="1" customWidth="1"/>
    <col min="10" max="10" width="7.140625" style="1" customWidth="1"/>
    <col min="11" max="11" width="7" style="1" customWidth="1"/>
    <col min="12" max="12" width="7.140625" style="1" customWidth="1"/>
    <col min="13" max="13" width="7" style="1" customWidth="1"/>
    <col min="14" max="14" width="7.140625" style="1" customWidth="1"/>
    <col min="15" max="15" width="7" style="2" customWidth="1"/>
    <col min="16" max="16" width="5.28515625" style="1" customWidth="1"/>
    <col min="17" max="17" width="7" style="2" customWidth="1"/>
    <col min="18" max="18" width="7.140625" style="1" customWidth="1"/>
    <col min="19" max="19" width="2.85546875" style="1" customWidth="1"/>
    <col min="20" max="20" width="11.140625" style="12" customWidth="1"/>
    <col min="21" max="30" width="11.42578125" style="12"/>
    <col min="31" max="16384" width="11.42578125" style="1"/>
  </cols>
  <sheetData>
    <row r="1" spans="1:30" s="2" customFormat="1" ht="13.5" customHeight="1" x14ac:dyDescent="0.2">
      <c r="T1" s="17"/>
      <c r="U1" s="17"/>
      <c r="V1" s="17"/>
      <c r="W1" s="17"/>
      <c r="X1" s="17"/>
      <c r="Y1" s="17"/>
      <c r="Z1" s="17"/>
      <c r="AA1" s="17"/>
      <c r="AB1" s="17"/>
      <c r="AC1" s="17"/>
      <c r="AD1" s="17"/>
    </row>
    <row r="2" spans="1:30" s="9" customFormat="1" ht="66.75" customHeight="1" x14ac:dyDescent="0.2">
      <c r="A2" s="10"/>
      <c r="B2" s="1031"/>
      <c r="C2" s="1031"/>
      <c r="D2" s="1031"/>
      <c r="E2" s="1031"/>
      <c r="F2" s="1031"/>
      <c r="G2" s="1031"/>
      <c r="H2" s="1031"/>
      <c r="I2" s="1031"/>
      <c r="J2" s="1031"/>
      <c r="K2" s="1031"/>
      <c r="L2" s="1031"/>
      <c r="M2" s="1031"/>
      <c r="N2" s="1031"/>
      <c r="O2" s="1031"/>
      <c r="P2" s="1031"/>
      <c r="Q2" s="1031"/>
      <c r="R2" s="1031"/>
      <c r="S2" s="10"/>
      <c r="T2" s="16"/>
      <c r="U2" s="15"/>
      <c r="V2" s="15"/>
      <c r="W2" s="15"/>
      <c r="X2" s="15"/>
      <c r="Y2" s="15"/>
      <c r="Z2" s="15"/>
      <c r="AA2" s="15"/>
      <c r="AB2" s="15"/>
      <c r="AC2" s="15"/>
      <c r="AD2" s="15"/>
    </row>
    <row r="3" spans="1:30" x14ac:dyDescent="0.2">
      <c r="B3" s="3"/>
      <c r="C3" s="1037" t="s">
        <v>326</v>
      </c>
      <c r="D3" s="1037"/>
      <c r="E3" s="1037"/>
      <c r="F3" s="3"/>
      <c r="G3" s="3"/>
      <c r="H3" s="3"/>
      <c r="I3" s="3"/>
      <c r="J3" s="3"/>
      <c r="K3" s="3"/>
      <c r="L3" s="3"/>
      <c r="M3" s="3"/>
      <c r="N3" s="3"/>
      <c r="O3" s="14"/>
      <c r="P3" s="3"/>
      <c r="Q3" s="14"/>
      <c r="R3" s="3"/>
    </row>
    <row r="4" spans="1:30" x14ac:dyDescent="0.2">
      <c r="B4" s="3"/>
      <c r="C4" s="3"/>
      <c r="D4" s="3"/>
      <c r="E4" s="3"/>
      <c r="F4" s="3"/>
      <c r="G4" s="3"/>
      <c r="H4" s="3"/>
      <c r="I4" s="3"/>
      <c r="J4" s="3"/>
      <c r="K4" s="3"/>
      <c r="L4" s="3"/>
      <c r="M4" s="3"/>
      <c r="N4" s="3"/>
      <c r="O4" s="14"/>
      <c r="P4" s="3"/>
      <c r="Q4" s="14"/>
      <c r="R4" s="3"/>
    </row>
    <row r="5" spans="1:30" ht="23.25" customHeight="1" x14ac:dyDescent="0.2">
      <c r="B5" s="1038" t="s">
        <v>302</v>
      </c>
      <c r="C5" s="1039"/>
      <c r="D5" s="1039"/>
      <c r="E5" s="1039"/>
      <c r="F5" s="1039"/>
      <c r="G5" s="1039"/>
      <c r="H5" s="1039"/>
      <c r="I5" s="1039"/>
      <c r="J5" s="1039"/>
      <c r="K5" s="1039"/>
      <c r="L5" s="1039"/>
      <c r="M5" s="1039"/>
      <c r="N5" s="1039"/>
      <c r="O5" s="1039"/>
      <c r="P5" s="1039"/>
      <c r="Q5" s="1040">
        <v>44985</v>
      </c>
      <c r="R5" s="1041"/>
      <c r="S5" s="1041"/>
      <c r="T5" s="1"/>
    </row>
    <row r="6" spans="1:30" ht="18.95" customHeight="1" x14ac:dyDescent="0.2">
      <c r="B6" s="141"/>
      <c r="C6" s="141"/>
      <c r="D6" s="141"/>
      <c r="E6" s="141"/>
      <c r="F6" s="141"/>
      <c r="G6" s="141"/>
      <c r="H6" s="141"/>
      <c r="I6" s="141"/>
      <c r="J6" s="141"/>
      <c r="K6" s="141"/>
      <c r="L6" s="141"/>
      <c r="M6" s="141"/>
      <c r="N6" s="141"/>
      <c r="O6" s="141"/>
      <c r="P6" s="141"/>
      <c r="Q6" s="141"/>
      <c r="R6" s="141"/>
      <c r="S6" s="141"/>
      <c r="T6" s="1"/>
    </row>
    <row r="7" spans="1:30" ht="18.75" customHeight="1" x14ac:dyDescent="0.2">
      <c r="B7" s="1036" t="s">
        <v>327</v>
      </c>
      <c r="C7" s="1036"/>
      <c r="D7" s="1036"/>
      <c r="E7" s="1036"/>
      <c r="F7" s="1036"/>
      <c r="G7" s="1036"/>
      <c r="H7" s="1036"/>
      <c r="I7" s="1036"/>
      <c r="J7" s="1036"/>
      <c r="K7" s="1036"/>
      <c r="L7" s="1036"/>
      <c r="M7" s="1036"/>
      <c r="N7" s="1036"/>
      <c r="O7" s="1036"/>
      <c r="P7" s="1036"/>
      <c r="Q7" s="1036"/>
      <c r="R7" s="1036"/>
      <c r="S7" s="1036"/>
      <c r="T7" s="1"/>
    </row>
    <row r="8" spans="1:30" ht="18.75" customHeight="1" x14ac:dyDescent="0.2">
      <c r="B8" s="1035" t="s">
        <v>328</v>
      </c>
      <c r="C8" s="1035"/>
      <c r="D8" s="1035"/>
      <c r="E8" s="1035"/>
      <c r="F8" s="1035"/>
      <c r="G8" s="1035"/>
      <c r="H8" s="1035"/>
      <c r="I8" s="1035"/>
      <c r="J8" s="1035"/>
      <c r="K8" s="1035"/>
      <c r="L8" s="1035"/>
      <c r="M8" s="1035"/>
      <c r="N8" s="1035"/>
      <c r="O8" s="1035"/>
      <c r="P8" s="1035"/>
      <c r="Q8" s="1035"/>
      <c r="R8" s="1035"/>
      <c r="S8" s="1035"/>
      <c r="T8" s="1035"/>
    </row>
    <row r="9" spans="1:30" ht="18.75" customHeight="1" x14ac:dyDescent="0.2">
      <c r="B9" s="1035" t="s">
        <v>329</v>
      </c>
      <c r="C9" s="1035"/>
      <c r="D9" s="1035"/>
      <c r="E9" s="1035"/>
      <c r="F9" s="1035"/>
      <c r="G9" s="1035"/>
      <c r="H9" s="1035"/>
      <c r="I9" s="1035"/>
      <c r="J9" s="1035"/>
      <c r="K9" s="1035"/>
      <c r="L9" s="1035"/>
      <c r="M9" s="1035"/>
      <c r="N9" s="1035"/>
      <c r="O9" s="1035"/>
      <c r="P9" s="1035"/>
      <c r="Q9" s="1035"/>
      <c r="R9" s="1035"/>
      <c r="S9" s="1035"/>
      <c r="T9" s="1035"/>
    </row>
    <row r="10" spans="1:30" ht="18.75" customHeight="1" x14ac:dyDescent="0.2">
      <c r="B10" s="1035" t="s">
        <v>330</v>
      </c>
      <c r="C10" s="1035"/>
      <c r="D10" s="1035"/>
      <c r="E10" s="1035"/>
      <c r="F10" s="1035"/>
      <c r="G10" s="1035"/>
      <c r="H10" s="1035"/>
      <c r="I10" s="1035"/>
      <c r="J10" s="1035"/>
      <c r="K10" s="1035"/>
      <c r="L10" s="1035"/>
      <c r="M10" s="1035"/>
      <c r="N10" s="1035"/>
      <c r="O10" s="1035"/>
      <c r="P10" s="1035"/>
      <c r="Q10" s="1035"/>
      <c r="R10" s="1035"/>
      <c r="S10" s="1035"/>
      <c r="T10" s="1035"/>
    </row>
    <row r="11" spans="1:30" ht="18.75" customHeight="1" x14ac:dyDescent="0.2">
      <c r="B11" s="1035" t="s">
        <v>331</v>
      </c>
      <c r="C11" s="1035"/>
      <c r="D11" s="1035"/>
      <c r="E11" s="1035"/>
      <c r="F11" s="1035"/>
      <c r="G11" s="1035"/>
      <c r="H11" s="1035"/>
      <c r="I11" s="1035"/>
      <c r="J11" s="1035"/>
      <c r="K11" s="1035"/>
      <c r="L11" s="1035"/>
      <c r="M11" s="1035"/>
      <c r="N11" s="1035"/>
      <c r="O11" s="1035"/>
      <c r="P11" s="1035"/>
      <c r="Q11" s="1035"/>
      <c r="R11" s="1035"/>
      <c r="S11" s="1035"/>
      <c r="T11" s="1035"/>
    </row>
    <row r="12" spans="1:30" ht="18.75" customHeight="1" x14ac:dyDescent="0.2">
      <c r="B12" s="1035" t="s">
        <v>332</v>
      </c>
      <c r="C12" s="1035"/>
      <c r="D12" s="1035"/>
      <c r="E12" s="1035"/>
      <c r="F12" s="1035"/>
      <c r="G12" s="1035"/>
      <c r="H12" s="1035"/>
      <c r="I12" s="1035"/>
      <c r="J12" s="1035"/>
      <c r="K12" s="1035"/>
      <c r="L12" s="1035"/>
      <c r="M12" s="1035"/>
      <c r="N12" s="1035"/>
      <c r="O12" s="1035"/>
      <c r="P12" s="1035"/>
      <c r="Q12" s="1035"/>
      <c r="R12" s="1035"/>
      <c r="S12" s="1035"/>
      <c r="T12" s="1035"/>
    </row>
    <row r="13" spans="1:30" ht="18.75" customHeight="1" x14ac:dyDescent="0.2">
      <c r="B13" s="1035" t="s">
        <v>333</v>
      </c>
      <c r="C13" s="1035"/>
      <c r="D13" s="1035"/>
      <c r="E13" s="1035"/>
      <c r="F13" s="1035"/>
      <c r="G13" s="1035"/>
      <c r="H13" s="1035"/>
      <c r="I13" s="1035"/>
      <c r="J13" s="1035"/>
      <c r="K13" s="1035"/>
      <c r="L13" s="1035"/>
      <c r="M13" s="1035"/>
      <c r="N13" s="1035"/>
      <c r="O13" s="1035"/>
      <c r="P13" s="1035"/>
      <c r="Q13" s="1035"/>
      <c r="R13" s="1035"/>
      <c r="S13" s="1035"/>
      <c r="T13" s="1035"/>
    </row>
    <row r="14" spans="1:30" ht="18.75" customHeight="1" x14ac:dyDescent="0.2">
      <c r="B14" s="867"/>
      <c r="C14" s="867"/>
      <c r="D14" s="867"/>
      <c r="E14" s="867"/>
      <c r="F14" s="867"/>
      <c r="G14" s="867"/>
      <c r="H14" s="867"/>
      <c r="I14" s="867"/>
      <c r="J14" s="867"/>
      <c r="K14" s="867"/>
      <c r="L14" s="867"/>
      <c r="M14" s="867"/>
      <c r="N14" s="867"/>
      <c r="O14" s="867"/>
      <c r="P14" s="867"/>
      <c r="Q14" s="867"/>
      <c r="R14" s="867"/>
      <c r="S14" s="867"/>
      <c r="T14" s="788"/>
    </row>
    <row r="15" spans="1:30" ht="18.75" customHeight="1" x14ac:dyDescent="0.2">
      <c r="B15" s="1036" t="s">
        <v>334</v>
      </c>
      <c r="C15" s="1036"/>
      <c r="D15" s="1036"/>
      <c r="E15" s="1036"/>
      <c r="F15" s="1036"/>
      <c r="G15" s="1036"/>
      <c r="H15" s="1036"/>
      <c r="I15" s="1036"/>
      <c r="J15" s="1036"/>
      <c r="K15" s="1036"/>
      <c r="L15" s="1036"/>
      <c r="M15" s="1036"/>
      <c r="N15" s="1036"/>
      <c r="O15" s="1036"/>
      <c r="P15" s="1036"/>
      <c r="Q15" s="1036"/>
      <c r="R15" s="1036"/>
      <c r="S15" s="1036"/>
      <c r="T15" s="1"/>
    </row>
    <row r="16" spans="1:30" ht="18.75" customHeight="1" x14ac:dyDescent="0.2">
      <c r="B16" s="1035" t="s">
        <v>335</v>
      </c>
      <c r="C16" s="1035"/>
      <c r="D16" s="1035"/>
      <c r="E16" s="1035"/>
      <c r="F16" s="1035"/>
      <c r="G16" s="1035"/>
      <c r="H16" s="1035"/>
      <c r="I16" s="1035"/>
      <c r="J16" s="1035"/>
      <c r="K16" s="1035"/>
      <c r="L16" s="1035"/>
      <c r="M16" s="1035"/>
      <c r="N16" s="1035"/>
      <c r="O16" s="1035"/>
      <c r="P16" s="1035"/>
      <c r="Q16" s="1035"/>
      <c r="R16" s="1035"/>
      <c r="S16" s="1035"/>
      <c r="T16" s="788"/>
    </row>
    <row r="17" spans="2:20" ht="18.75" customHeight="1" x14ac:dyDescent="0.2">
      <c r="B17" s="1035" t="s">
        <v>336</v>
      </c>
      <c r="C17" s="1035"/>
      <c r="D17" s="1035"/>
      <c r="E17" s="1035"/>
      <c r="F17" s="1035"/>
      <c r="G17" s="1035"/>
      <c r="H17" s="1035"/>
      <c r="I17" s="1035"/>
      <c r="J17" s="1035"/>
      <c r="K17" s="1035"/>
      <c r="L17" s="1035"/>
      <c r="M17" s="1035"/>
      <c r="N17" s="1035"/>
      <c r="O17" s="1035"/>
      <c r="P17" s="1035"/>
      <c r="Q17" s="1035"/>
      <c r="R17" s="1035"/>
      <c r="S17" s="1035"/>
      <c r="T17" s="867"/>
    </row>
    <row r="18" spans="2:20" ht="18.75" customHeight="1" x14ac:dyDescent="0.2">
      <c r="B18" s="1035" t="s">
        <v>337</v>
      </c>
      <c r="C18" s="1035"/>
      <c r="D18" s="1035"/>
      <c r="E18" s="1035"/>
      <c r="F18" s="1035"/>
      <c r="G18" s="1035"/>
      <c r="H18" s="1035"/>
      <c r="I18" s="1035"/>
      <c r="J18" s="1035"/>
      <c r="K18" s="1035"/>
      <c r="L18" s="1035"/>
      <c r="M18" s="1035"/>
      <c r="N18" s="1035"/>
      <c r="O18" s="1035"/>
      <c r="P18" s="1035"/>
      <c r="Q18" s="1035"/>
      <c r="R18" s="1035"/>
      <c r="S18" s="1035"/>
      <c r="T18" s="867"/>
    </row>
    <row r="19" spans="2:20" ht="18.75" customHeight="1" x14ac:dyDescent="0.2">
      <c r="B19" s="867"/>
      <c r="C19" s="867"/>
      <c r="D19" s="867"/>
      <c r="E19" s="867"/>
      <c r="F19" s="867"/>
      <c r="G19" s="867"/>
      <c r="H19" s="867"/>
      <c r="I19" s="867"/>
      <c r="J19" s="867"/>
      <c r="K19" s="867"/>
      <c r="L19" s="867"/>
      <c r="M19" s="867"/>
      <c r="N19" s="867"/>
      <c r="O19" s="867"/>
      <c r="P19" s="867"/>
      <c r="Q19" s="867"/>
      <c r="R19" s="867"/>
      <c r="S19" s="867"/>
      <c r="T19" s="788"/>
    </row>
    <row r="20" spans="2:20" ht="18.75" customHeight="1" x14ac:dyDescent="0.2">
      <c r="B20" s="1036" t="s">
        <v>338</v>
      </c>
      <c r="C20" s="1036"/>
      <c r="D20" s="1036"/>
      <c r="E20" s="1036"/>
      <c r="F20" s="1036"/>
      <c r="G20" s="1036"/>
      <c r="H20" s="1036"/>
      <c r="I20" s="1036"/>
      <c r="J20" s="1036"/>
      <c r="K20" s="1036"/>
      <c r="L20" s="1036"/>
      <c r="M20" s="1036"/>
      <c r="N20" s="1036"/>
      <c r="O20" s="1036"/>
      <c r="P20" s="1036"/>
      <c r="Q20" s="1036"/>
      <c r="R20" s="1036"/>
      <c r="S20" s="1036"/>
      <c r="T20" s="1"/>
    </row>
    <row r="21" spans="2:20" ht="18.75" customHeight="1" x14ac:dyDescent="0.2">
      <c r="B21" s="1035" t="s">
        <v>339</v>
      </c>
      <c r="C21" s="1035"/>
      <c r="D21" s="1035"/>
      <c r="E21" s="1035"/>
      <c r="F21" s="1035"/>
      <c r="G21" s="1035"/>
      <c r="H21" s="1035"/>
      <c r="I21" s="1035"/>
      <c r="J21" s="1035"/>
      <c r="K21" s="1035"/>
      <c r="L21" s="1035"/>
      <c r="M21" s="1035"/>
      <c r="N21" s="1035"/>
      <c r="O21" s="1035"/>
      <c r="P21" s="1035"/>
      <c r="Q21" s="1035"/>
      <c r="R21" s="1035"/>
      <c r="S21" s="1035"/>
      <c r="T21" s="788"/>
    </row>
    <row r="22" spans="2:20" ht="18.75" customHeight="1" x14ac:dyDescent="0.2">
      <c r="B22" s="867"/>
      <c r="C22" s="867"/>
      <c r="D22" s="867"/>
      <c r="E22" s="867"/>
      <c r="F22" s="867"/>
      <c r="G22" s="867"/>
      <c r="H22" s="867"/>
      <c r="I22" s="867"/>
      <c r="J22" s="867"/>
      <c r="K22" s="867"/>
      <c r="L22" s="867"/>
      <c r="M22" s="867"/>
      <c r="N22" s="867"/>
      <c r="O22" s="867"/>
      <c r="P22" s="867"/>
      <c r="Q22" s="867"/>
      <c r="R22" s="867"/>
      <c r="S22" s="867"/>
      <c r="T22" s="788"/>
    </row>
    <row r="23" spans="2:20" ht="18.75" customHeight="1" x14ac:dyDescent="0.2">
      <c r="B23" s="1036" t="s">
        <v>340</v>
      </c>
      <c r="C23" s="1036"/>
      <c r="D23" s="1036"/>
      <c r="E23" s="1036"/>
      <c r="F23" s="1036"/>
      <c r="G23" s="1036"/>
      <c r="H23" s="1036"/>
      <c r="I23" s="1036"/>
      <c r="J23" s="1036"/>
      <c r="K23" s="1036"/>
      <c r="L23" s="1036"/>
      <c r="M23" s="1036"/>
      <c r="N23" s="1036"/>
      <c r="O23" s="1036"/>
      <c r="P23" s="1036"/>
      <c r="Q23" s="1036"/>
      <c r="R23" s="1036"/>
      <c r="S23" s="1036"/>
      <c r="T23" s="1"/>
    </row>
    <row r="24" spans="2:20" ht="18.75" customHeight="1" x14ac:dyDescent="0.2">
      <c r="B24" s="1035" t="s">
        <v>340</v>
      </c>
      <c r="C24" s="1035"/>
      <c r="D24" s="1035"/>
      <c r="E24" s="1035"/>
      <c r="F24" s="1035"/>
      <c r="G24" s="1035"/>
      <c r="H24" s="1035"/>
      <c r="I24" s="1035"/>
      <c r="J24" s="1035"/>
      <c r="K24" s="1035"/>
      <c r="L24" s="1035"/>
      <c r="M24" s="1035"/>
      <c r="N24" s="1035"/>
      <c r="O24" s="1035"/>
      <c r="P24" s="1035"/>
      <c r="Q24" s="1035"/>
      <c r="R24" s="1035"/>
      <c r="S24" s="1035"/>
      <c r="T24" s="788"/>
    </row>
    <row r="25" spans="2:20" ht="18.75" customHeight="1" x14ac:dyDescent="0.2">
      <c r="B25" s="1035" t="s">
        <v>341</v>
      </c>
      <c r="C25" s="1035"/>
      <c r="D25" s="1035"/>
      <c r="E25" s="1035"/>
      <c r="F25" s="1035"/>
      <c r="G25" s="1035"/>
      <c r="H25" s="1035"/>
      <c r="I25" s="1035"/>
      <c r="J25" s="1035"/>
      <c r="K25" s="1035"/>
      <c r="L25" s="1035"/>
      <c r="M25" s="1035"/>
      <c r="N25" s="1035"/>
      <c r="O25" s="1035"/>
      <c r="P25" s="1035"/>
      <c r="Q25" s="1035"/>
      <c r="R25" s="1035"/>
      <c r="S25" s="1035"/>
      <c r="T25" s="788"/>
    </row>
    <row r="26" spans="2:20" ht="18.75" customHeight="1" x14ac:dyDescent="0.2">
      <c r="B26" s="867"/>
      <c r="C26" s="867"/>
      <c r="D26" s="867"/>
      <c r="E26" s="867"/>
      <c r="F26" s="867"/>
      <c r="G26" s="867"/>
      <c r="H26" s="867"/>
      <c r="I26" s="867"/>
      <c r="J26" s="867"/>
      <c r="K26" s="867"/>
      <c r="L26" s="867"/>
      <c r="M26" s="867"/>
      <c r="N26" s="867"/>
      <c r="O26" s="867"/>
      <c r="P26" s="867"/>
      <c r="Q26" s="867"/>
      <c r="R26" s="867"/>
      <c r="S26" s="867"/>
      <c r="T26" s="788"/>
    </row>
    <row r="27" spans="2:20" ht="18.75" customHeight="1" x14ac:dyDescent="0.2">
      <c r="B27" s="1036" t="s">
        <v>342</v>
      </c>
      <c r="C27" s="1036"/>
      <c r="D27" s="1036"/>
      <c r="E27" s="1036"/>
      <c r="F27" s="1036"/>
      <c r="G27" s="1036"/>
      <c r="H27" s="1036"/>
      <c r="I27" s="1036"/>
      <c r="J27" s="1036"/>
      <c r="K27" s="1036"/>
      <c r="L27" s="1036"/>
      <c r="M27" s="1036"/>
      <c r="N27" s="1036"/>
      <c r="O27" s="1036"/>
      <c r="P27" s="1036"/>
      <c r="Q27" s="1036"/>
      <c r="R27" s="1036"/>
      <c r="S27" s="1036"/>
      <c r="T27" s="1"/>
    </row>
    <row r="28" spans="2:20" ht="18.75" customHeight="1" x14ac:dyDescent="0.2">
      <c r="B28" s="1035" t="s">
        <v>342</v>
      </c>
      <c r="C28" s="1035"/>
      <c r="D28" s="1035"/>
      <c r="E28" s="1035"/>
      <c r="F28" s="1035"/>
      <c r="G28" s="1035"/>
      <c r="H28" s="1035"/>
      <c r="I28" s="1035"/>
      <c r="J28" s="1035"/>
      <c r="K28" s="1035"/>
      <c r="L28" s="1035"/>
      <c r="M28" s="1035"/>
      <c r="N28" s="1035"/>
      <c r="O28" s="1035"/>
      <c r="P28" s="1035"/>
      <c r="Q28" s="1035"/>
      <c r="R28" s="1035"/>
      <c r="S28" s="1035"/>
      <c r="T28" s="788"/>
    </row>
    <row r="29" spans="2:20" ht="18.75" customHeight="1" x14ac:dyDescent="0.2">
      <c r="B29" s="1035" t="s">
        <v>343</v>
      </c>
      <c r="C29" s="1035"/>
      <c r="D29" s="1035"/>
      <c r="E29" s="1035"/>
      <c r="F29" s="1035"/>
      <c r="G29" s="1035"/>
      <c r="H29" s="1035"/>
      <c r="I29" s="1035"/>
      <c r="J29" s="1035"/>
      <c r="K29" s="1035"/>
      <c r="L29" s="1035"/>
      <c r="M29" s="1035"/>
      <c r="N29" s="1035"/>
      <c r="O29" s="1035"/>
      <c r="P29" s="1035"/>
      <c r="Q29" s="1035"/>
      <c r="R29" s="1035"/>
      <c r="S29" s="1035"/>
      <c r="T29" s="788"/>
    </row>
    <row r="30" spans="2:20" ht="18.75" customHeight="1" x14ac:dyDescent="0.2">
      <c r="B30" s="867"/>
      <c r="C30" s="867"/>
      <c r="D30" s="867"/>
      <c r="E30" s="867"/>
      <c r="F30" s="867"/>
      <c r="G30" s="867"/>
      <c r="H30" s="867"/>
      <c r="I30" s="867"/>
      <c r="J30" s="867"/>
      <c r="K30" s="867"/>
      <c r="L30" s="867"/>
      <c r="M30" s="867"/>
      <c r="N30" s="867"/>
      <c r="O30" s="867"/>
      <c r="P30" s="867"/>
      <c r="Q30" s="867"/>
      <c r="R30" s="867"/>
      <c r="S30" s="867"/>
      <c r="T30" s="788"/>
    </row>
    <row r="31" spans="2:20" ht="18.75" customHeight="1" x14ac:dyDescent="0.2">
      <c r="B31" s="1036" t="s">
        <v>344</v>
      </c>
      <c r="C31" s="1036"/>
      <c r="D31" s="1036"/>
      <c r="E31" s="1036"/>
      <c r="F31" s="1036"/>
      <c r="G31" s="1036"/>
      <c r="H31" s="1036"/>
      <c r="I31" s="1036"/>
      <c r="J31" s="1036"/>
      <c r="K31" s="1036"/>
      <c r="L31" s="1036"/>
      <c r="M31" s="1036"/>
      <c r="N31" s="1036"/>
      <c r="O31" s="1036"/>
      <c r="P31" s="1036"/>
      <c r="Q31" s="1036"/>
      <c r="R31" s="1036"/>
      <c r="S31" s="1036"/>
      <c r="T31" s="1"/>
    </row>
    <row r="32" spans="2:20" ht="18.75" customHeight="1" x14ac:dyDescent="0.2">
      <c r="B32" s="1035" t="s">
        <v>345</v>
      </c>
      <c r="C32" s="1035"/>
      <c r="D32" s="1035"/>
      <c r="E32" s="1035"/>
      <c r="F32" s="1035"/>
      <c r="G32" s="1035"/>
      <c r="H32" s="1035"/>
      <c r="I32" s="1035"/>
      <c r="J32" s="1035"/>
      <c r="K32" s="1035"/>
      <c r="L32" s="1035"/>
      <c r="M32" s="1035"/>
      <c r="N32" s="1035"/>
      <c r="O32" s="1035"/>
      <c r="P32" s="1035"/>
      <c r="Q32" s="1035"/>
      <c r="R32" s="1035"/>
      <c r="S32" s="1035"/>
      <c r="T32" s="788"/>
    </row>
    <row r="33" spans="2:20" ht="18.75" customHeight="1" x14ac:dyDescent="0.2">
      <c r="B33" s="1035" t="s">
        <v>346</v>
      </c>
      <c r="C33" s="1035"/>
      <c r="D33" s="1035"/>
      <c r="E33" s="1035"/>
      <c r="F33" s="1035"/>
      <c r="G33" s="1035"/>
      <c r="H33" s="1035"/>
      <c r="I33" s="1035"/>
      <c r="J33" s="1035"/>
      <c r="K33" s="1035"/>
      <c r="L33" s="1035"/>
      <c r="M33" s="1035"/>
      <c r="N33" s="1035"/>
      <c r="O33" s="1035"/>
      <c r="P33" s="1035"/>
      <c r="Q33" s="1035"/>
      <c r="R33" s="1035"/>
      <c r="S33" s="1035"/>
      <c r="T33" s="788"/>
    </row>
    <row r="34" spans="2:20" ht="18.75" customHeight="1" x14ac:dyDescent="0.2">
      <c r="B34" s="1035" t="s">
        <v>347</v>
      </c>
      <c r="C34" s="1035"/>
      <c r="D34" s="1035"/>
      <c r="E34" s="1035"/>
      <c r="F34" s="1035"/>
      <c r="G34" s="1035"/>
      <c r="H34" s="1035"/>
      <c r="I34" s="1035"/>
      <c r="J34" s="1035"/>
      <c r="K34" s="1035"/>
      <c r="L34" s="1035"/>
      <c r="M34" s="1035"/>
      <c r="N34" s="1035"/>
      <c r="O34" s="1035"/>
      <c r="P34" s="1035"/>
      <c r="Q34" s="1035"/>
      <c r="R34" s="1035"/>
      <c r="S34" s="1035"/>
      <c r="T34" s="867"/>
    </row>
    <row r="35" spans="2:20" ht="18.75" customHeight="1" x14ac:dyDescent="0.2">
      <c r="B35" s="1035" t="s">
        <v>348</v>
      </c>
      <c r="C35" s="1035"/>
      <c r="D35" s="1035"/>
      <c r="E35" s="1035"/>
      <c r="F35" s="1035"/>
      <c r="G35" s="1035"/>
      <c r="H35" s="1035"/>
      <c r="I35" s="1035"/>
      <c r="J35" s="1035"/>
      <c r="K35" s="1035"/>
      <c r="L35" s="1035"/>
      <c r="M35" s="1035"/>
      <c r="N35" s="1035"/>
      <c r="O35" s="1035"/>
      <c r="P35" s="1035"/>
      <c r="Q35" s="1035"/>
      <c r="R35" s="1035"/>
      <c r="S35" s="1035"/>
      <c r="T35" s="867"/>
    </row>
    <row r="36" spans="2:20" ht="15" customHeight="1" x14ac:dyDescent="0.2">
      <c r="B36" s="1035" t="s">
        <v>349</v>
      </c>
      <c r="C36" s="1035"/>
      <c r="D36" s="1035"/>
      <c r="E36" s="1035"/>
      <c r="F36" s="1035"/>
      <c r="G36" s="1035"/>
      <c r="H36" s="1035"/>
      <c r="I36" s="1035"/>
      <c r="J36" s="1035"/>
      <c r="K36" s="1035"/>
      <c r="L36" s="1035"/>
      <c r="M36" s="1035"/>
      <c r="N36" s="1035"/>
      <c r="O36" s="1035"/>
      <c r="P36" s="1035"/>
      <c r="Q36" s="1035"/>
      <c r="R36" s="1035"/>
      <c r="S36" s="1035"/>
      <c r="T36" s="867"/>
    </row>
    <row r="37" spans="2:20" ht="15.95" customHeight="1" x14ac:dyDescent="0.2">
      <c r="B37" s="788"/>
      <c r="C37" s="788"/>
      <c r="D37" s="788"/>
      <c r="E37" s="788"/>
      <c r="F37" s="788"/>
      <c r="G37" s="788"/>
      <c r="H37" s="788"/>
      <c r="I37" s="788"/>
      <c r="J37" s="788"/>
      <c r="K37" s="788"/>
      <c r="L37" s="788"/>
      <c r="M37" s="788"/>
      <c r="N37" s="788"/>
      <c r="O37" s="789"/>
      <c r="P37" s="788"/>
      <c r="Q37" s="789"/>
      <c r="R37" s="788"/>
      <c r="S37" s="788"/>
      <c r="T37" s="788"/>
    </row>
    <row r="38" spans="2:20" ht="15.95" customHeight="1" x14ac:dyDescent="0.2"/>
    <row r="39" spans="2:20" ht="15.95" customHeight="1" x14ac:dyDescent="0.2"/>
    <row r="40" spans="2:20" ht="15.95" customHeight="1" x14ac:dyDescent="0.2"/>
    <row r="41" spans="2:20" ht="15.95" customHeight="1" x14ac:dyDescent="0.2"/>
    <row r="42" spans="2:20" ht="15.95" customHeight="1" x14ac:dyDescent="0.2"/>
    <row r="43" spans="2:20" ht="15.95" customHeight="1" x14ac:dyDescent="0.2"/>
    <row r="44" spans="2:20" ht="18" customHeight="1" x14ac:dyDescent="0.2"/>
  </sheetData>
  <mergeCells count="29">
    <mergeCell ref="B15:S15"/>
    <mergeCell ref="B2:R2"/>
    <mergeCell ref="C3:E3"/>
    <mergeCell ref="B5:P5"/>
    <mergeCell ref="Q5:S5"/>
    <mergeCell ref="B7:S7"/>
    <mergeCell ref="B8:T8"/>
    <mergeCell ref="B9:T9"/>
    <mergeCell ref="B10:T10"/>
    <mergeCell ref="B11:T11"/>
    <mergeCell ref="B12:T12"/>
    <mergeCell ref="B13:T13"/>
    <mergeCell ref="B31:S31"/>
    <mergeCell ref="B16:S16"/>
    <mergeCell ref="B17:S17"/>
    <mergeCell ref="B18:S18"/>
    <mergeCell ref="B20:S20"/>
    <mergeCell ref="B21:S21"/>
    <mergeCell ref="B23:S23"/>
    <mergeCell ref="B24:S24"/>
    <mergeCell ref="B25:S25"/>
    <mergeCell ref="B27:S27"/>
    <mergeCell ref="B28:S28"/>
    <mergeCell ref="B29:S29"/>
    <mergeCell ref="B32:S32"/>
    <mergeCell ref="B33:S33"/>
    <mergeCell ref="B34:S34"/>
    <mergeCell ref="B35:S35"/>
    <mergeCell ref="B36:S36"/>
  </mergeCells>
  <hyperlinks>
    <hyperlink ref="B9:T9" location="'42pbpcasaadpot'!A1" display="4.2. PERSONAS CON RESOLUCIÓN DE PIA EN RELACIÓN A LA POBLACIÓN POTENCIALMENTE DEPENDIENTE DE LAS CCAA." xr:uid="{00000000-0004-0000-0200-000000000000}"/>
    <hyperlink ref="B11:T11" location="'44apbpcasaad'!A1" display="4.4.a, 4.4.b. PERSONAS CON RESOLUCIÓN DE PIA EN RELACIÓN A LA POBLACIÓN DE LAS CCAA POR TRAMOS DE EDAD. GRÁFICO" xr:uid="{00000000-0004-0000-0200-000001000000}"/>
    <hyperlink ref="B17:S17" location="'51aPAPDgrado'!A1" display="5.1.a.-5.1.h. PRESTACIONES POR TIPO DE PRESTACIÓN, COMUNIDAD AUTÓNOMA Y POR GRADO." xr:uid="{00000000-0004-0000-0200-000002000000}"/>
    <hyperlink ref="B21:S21" location="'6perfcuidador'!A1" display="6., 6.1. - 6.3. PERFIL DEL CUIDADOR TOTAL Y POR CCAA" xr:uid="{00000000-0004-0000-0200-000003000000}"/>
    <hyperlink ref="B24:S24" location="'7Intensidad'!A1" display="7. INTENSIDAD DE LA AYUDA A DOMICILIO" xr:uid="{00000000-0004-0000-0200-000004000000}"/>
    <hyperlink ref="B25:S25" location="'71IntensidadCCAA'!A1" display="7.1., 7.1.a.-7.1.b. INTENSIDAD DE LA AYUDA A DOMICILIO POR CCAA Y TIPO DE PRESTACIÓN" xr:uid="{00000000-0004-0000-0200-000005000000}"/>
    <hyperlink ref="B28:S28" location="'8CuantíaPrest'!A1" display="8. CUANTÍA DE LAS PRESTACIONES ECONÓMICAS" xr:uid="{00000000-0004-0000-0200-000006000000}"/>
    <hyperlink ref="B29:S29" location="'81CuantíaPEC_CCAA'!A1" display="8.1.a.-8.1.g. CUANTÍA DE LAS PRESTACIONES POR CCAA Y TIPO DE PRESTACIÓN" xr:uid="{00000000-0004-0000-0200-000007000000}"/>
    <hyperlink ref="B32:S32" location="'9TiempoEspera'!A1" display="9. TIEMPO MEDIO DE RESOLUCIÓN POR CCAA" xr:uid="{00000000-0004-0000-0200-000008000000}"/>
    <hyperlink ref="B8:T8" location="'41benpresaad'!A1" display="4.1., 4.1.1.-4.1.3./4.1.a, 4.1.1.a.-4.1.3.a. PERSONAS CON RESOLUCIÓN DE PIA Y PRESTACIONES TOTALES. POR GRADO. GRÁFICOS" xr:uid="{00000000-0004-0000-0200-000009000000}"/>
    <hyperlink ref="B18:T18" location="'52SubtipoVinculada'!A1" display="5.2., 5.2.1., 5.2.2. y 5.2.3. SUBTIPO DE PRESTACIÓN ECONÓMICA VINCULADA AL SERVICIO. POR GRADO" xr:uid="{00000000-0004-0000-0200-00000A000000}"/>
    <hyperlink ref="B13:S13" location="'46perfpbsaad'!A1" display="4.6., 4.6.a. PERFIL DE LA PERSONA CON RESOLUCIÓN DE PIA POR GRADO: SEXO Y EDAD. GRÁFICO" xr:uid="{00000000-0004-0000-0200-00000B000000}"/>
    <hyperlink ref="B10:T10" location="'43pbpcasaad'!A1" display="4.3., 4.3.1.-4.3.2. PERSONAS CON RESOLUCIÓN DE PIA POR CCAA, SEXO, TRAMOS DE EDAD Y GRADO" xr:uid="{00000000-0004-0000-0200-00000C000000}"/>
    <hyperlink ref="B36:T36" location="'12BenefEfect'!A1" display="12. PERSONAS CON RESOLUCIÓN DE PIA Y PRESTACIÓN EFECTIVA O NO EFECTIVA" xr:uid="{00000000-0004-0000-0200-00000D000000}"/>
    <hyperlink ref="B34:S34" location="'10pendResol'!A1" display="10.1., 10.2., 10.3. PERSONAS PENDIENTES DE RESOLUCIÓN DE GRADO O PENDIENTES DE RESOLUCIÓN DE PIA" xr:uid="{00000000-0004-0000-0200-00000E000000}"/>
    <hyperlink ref="B16:S16" location="'51pbgrado'!A1" display="5.1. PRESTACIONES Y RESOLUCIONES DE PIA POR GRADO" xr:uid="{00000000-0004-0000-0200-00000F000000}"/>
    <hyperlink ref="B35:S35" location="'11ListaEspera'!A1" display="11., 11.1.-11.3. PERSONAS BENEFICIARIAS CON DERECHO Y RESOLUCIONES DE PIA POR CCAA Y GRADO" xr:uid="{00000000-0004-0000-0200-000010000000}"/>
    <hyperlink ref="B12:S12" location="'45ResolPIAAltaBaj'!A1" display="4.5. ALTAS Y BAJAS DE RESOLUCIONES DE PIA EN EL ÚLTIMO MES " xr:uid="{00000000-0004-0000-0200-000011000000}"/>
    <hyperlink ref="B33:S33" location="'91TiempoEspera_evo'!A1" display="9.1. EVOLUCIÓN DEL TIEMPO MEDIO DE RESOLUCIÓN POR CCAA" xr:uid="{00000000-0004-0000-0200-000012000000}"/>
  </hyperlinks>
  <pageMargins left="1.0236220472440944" right="0.23622047244094491" top="0.47244094488188981" bottom="0.47244094488188981" header="0.31496062992125984" footer="0.31496062992125984"/>
  <pageSetup paperSize="9" scale="74"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8">
    <tabColor theme="0"/>
  </sheetPr>
  <dimension ref="A1:AX38"/>
  <sheetViews>
    <sheetView showGridLines="0" topLeftCell="E4" zoomScaleNormal="100" workbookViewId="0">
      <selection activeCell="B34" sqref="B34:P34"/>
    </sheetView>
  </sheetViews>
  <sheetFormatPr baseColWidth="10" defaultColWidth="11.42578125" defaultRowHeight="15" x14ac:dyDescent="0.2"/>
  <cols>
    <col min="1" max="1" width="1.140625" style="262" customWidth="1"/>
    <col min="2" max="2" width="28.7109375" style="262" customWidth="1"/>
    <col min="3" max="3" width="0.5703125" style="262" customWidth="1"/>
    <col min="4" max="4" width="11.85546875" style="262" customWidth="1"/>
    <col min="5" max="5" width="7.7109375" style="262" customWidth="1"/>
    <col min="6" max="6" width="0.42578125" style="262" customWidth="1"/>
    <col min="7" max="7" width="12.42578125" style="262" customWidth="1"/>
    <col min="8" max="8" width="6.28515625" style="262" customWidth="1"/>
    <col min="9" max="9" width="0.42578125" style="262" customWidth="1"/>
    <col min="10" max="10" width="10.85546875" style="262" customWidth="1"/>
    <col min="11" max="11" width="6.28515625" style="262" customWidth="1"/>
    <col min="12" max="12" width="0.42578125" style="262" customWidth="1"/>
    <col min="13" max="13" width="11.85546875" style="262" customWidth="1"/>
    <col min="14" max="14" width="6.28515625" style="262" customWidth="1"/>
    <col min="15" max="15" width="0.7109375" style="260" customWidth="1"/>
    <col min="16" max="16" width="10.140625" style="262" bestFit="1" customWidth="1"/>
    <col min="17" max="17" width="8.5703125" style="262" customWidth="1"/>
    <col min="18" max="18" width="0.42578125" style="262" customWidth="1"/>
    <col min="19" max="19" width="8.42578125" style="262" bestFit="1" customWidth="1"/>
    <col min="20" max="20" width="7.85546875" style="262" bestFit="1" customWidth="1"/>
    <col min="21" max="21" width="0.42578125" style="262" customWidth="1"/>
    <col min="22" max="22" width="8.42578125" style="262" bestFit="1" customWidth="1"/>
    <col min="23" max="23" width="7.7109375" style="262" bestFit="1" customWidth="1"/>
    <col min="24" max="24" width="0.42578125" style="262" customWidth="1"/>
    <col min="25" max="25" width="8.42578125" style="262" bestFit="1" customWidth="1"/>
    <col min="26" max="26" width="7.7109375" style="262" bestFit="1" customWidth="1"/>
    <col min="27" max="27" width="11.42578125" style="262"/>
    <col min="28" max="30" width="2.42578125" style="262" bestFit="1" customWidth="1"/>
    <col min="31" max="31" width="13" style="262" bestFit="1" customWidth="1"/>
    <col min="32" max="32" width="3.42578125" style="262" bestFit="1" customWidth="1"/>
    <col min="33" max="33" width="3.85546875" style="262" customWidth="1"/>
    <col min="34" max="36" width="2.42578125" style="262" bestFit="1" customWidth="1"/>
    <col min="37" max="37" width="8.42578125" style="262" bestFit="1" customWidth="1"/>
    <col min="38" max="38" width="3.42578125" style="262" bestFit="1" customWidth="1"/>
    <col min="39" max="39" width="3.5703125" style="262" customWidth="1"/>
    <col min="40" max="42" width="2.42578125" style="262" bestFit="1" customWidth="1"/>
    <col min="43" max="43" width="8.42578125" style="262" bestFit="1" customWidth="1"/>
    <col min="44" max="44" width="4.140625" style="262" bestFit="1" customWidth="1"/>
    <col min="45" max="45" width="3.28515625" style="262" customWidth="1"/>
    <col min="46" max="46" width="4.28515625" style="262" bestFit="1" customWidth="1"/>
    <col min="47" max="47" width="2.42578125" style="262" bestFit="1" customWidth="1"/>
    <col min="48" max="48" width="4.28515625" style="262" bestFit="1" customWidth="1"/>
    <col min="49" max="49" width="8.42578125" style="262" bestFit="1" customWidth="1"/>
    <col min="50" max="50" width="4.28515625" style="262" bestFit="1" customWidth="1"/>
    <col min="51" max="16384" width="11.42578125" style="262"/>
  </cols>
  <sheetData>
    <row r="1" spans="1:50" s="202" customFormat="1" ht="15" customHeight="1" x14ac:dyDescent="0.2">
      <c r="B1" s="203"/>
      <c r="C1" s="204"/>
      <c r="F1" s="204"/>
      <c r="I1" s="204"/>
      <c r="O1" s="205"/>
      <c r="R1" s="204"/>
      <c r="S1" s="202" t="s">
        <v>143</v>
      </c>
      <c r="V1" s="202" t="s">
        <v>19</v>
      </c>
      <c r="Y1" s="202" t="s">
        <v>18</v>
      </c>
    </row>
    <row r="2" spans="1:50" s="206" customFormat="1" ht="52.5" customHeight="1" x14ac:dyDescent="0.2">
      <c r="B2" s="1059"/>
      <c r="C2" s="1059"/>
      <c r="D2" s="1059"/>
      <c r="E2" s="1059"/>
      <c r="F2" s="1059"/>
      <c r="G2" s="1059"/>
      <c r="H2" s="1059"/>
      <c r="I2" s="1059"/>
      <c r="O2" s="208"/>
    </row>
    <row r="3" spans="1:50" s="209" customFormat="1" ht="4.5" customHeight="1" x14ac:dyDescent="0.2">
      <c r="B3" s="1060"/>
      <c r="C3" s="1060"/>
      <c r="D3" s="1060"/>
      <c r="E3" s="1060"/>
      <c r="F3" s="1060"/>
      <c r="G3" s="1060"/>
      <c r="H3" s="1060"/>
      <c r="I3" s="1060"/>
      <c r="O3" s="208"/>
    </row>
    <row r="4" spans="1:50" s="209" customFormat="1" ht="17.25" customHeight="1" x14ac:dyDescent="0.2">
      <c r="A4" s="1060" t="s">
        <v>202</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row>
    <row r="5" spans="1:50" s="209" customFormat="1" ht="17.25" customHeight="1" x14ac:dyDescent="0.2">
      <c r="B5" s="1061" t="str">
        <f>porsaad!B6</f>
        <v>Situación a 28 de febrero de 2023</v>
      </c>
      <c r="C5" s="1061"/>
      <c r="D5" s="1061"/>
      <c r="E5" s="1061"/>
      <c r="F5" s="1061"/>
      <c r="G5" s="1061"/>
      <c r="H5" s="1061"/>
      <c r="I5" s="1061"/>
      <c r="J5" s="1061"/>
      <c r="K5" s="1061"/>
      <c r="L5" s="1061"/>
      <c r="M5" s="1061"/>
      <c r="N5" s="1061"/>
      <c r="O5" s="1061"/>
      <c r="P5" s="1061"/>
      <c r="Q5" s="1061"/>
      <c r="R5" s="1061"/>
      <c r="S5" s="1061"/>
      <c r="T5" s="1061"/>
      <c r="U5" s="1061"/>
      <c r="V5" s="1061"/>
      <c r="W5" s="1061"/>
      <c r="X5" s="1061"/>
      <c r="Y5" s="1061"/>
      <c r="Z5" s="1061"/>
    </row>
    <row r="6" spans="1:50" s="209" customFormat="1" ht="6" customHeight="1" x14ac:dyDescent="0.2">
      <c r="O6" s="208"/>
    </row>
    <row r="7" spans="1:50" s="214" customFormat="1" ht="12.75" customHeight="1" x14ac:dyDescent="0.2">
      <c r="A7" s="210"/>
      <c r="B7" s="1062" t="s">
        <v>15</v>
      </c>
      <c r="C7" s="212"/>
      <c r="D7" s="1071" t="s">
        <v>115</v>
      </c>
      <c r="E7" s="1069"/>
      <c r="F7" s="569"/>
      <c r="G7" s="1069"/>
      <c r="H7" s="1069"/>
      <c r="I7" s="569"/>
      <c r="J7" s="1069"/>
      <c r="K7" s="1069"/>
      <c r="L7" s="569"/>
      <c r="M7" s="1069"/>
      <c r="N7" s="1070"/>
      <c r="O7" s="212"/>
      <c r="P7" s="1071" t="s">
        <v>33</v>
      </c>
      <c r="Q7" s="1069"/>
      <c r="R7" s="569"/>
      <c r="S7" s="1069"/>
      <c r="T7" s="1069"/>
      <c r="U7" s="569"/>
      <c r="V7" s="1069"/>
      <c r="W7" s="1069"/>
      <c r="X7" s="569"/>
      <c r="Y7" s="1069"/>
      <c r="Z7" s="1070"/>
      <c r="AA7" s="431"/>
      <c r="AB7" s="431"/>
      <c r="AC7" s="432"/>
      <c r="AD7" s="432"/>
      <c r="AE7" s="432"/>
      <c r="AF7" s="432"/>
      <c r="AG7" s="432"/>
      <c r="AH7" s="432"/>
      <c r="AI7" s="433"/>
    </row>
    <row r="8" spans="1:50" s="214" customFormat="1" ht="33.75" customHeight="1" x14ac:dyDescent="0.2">
      <c r="A8" s="210"/>
      <c r="B8" s="1063"/>
      <c r="C8" s="212"/>
      <c r="D8" s="1100"/>
      <c r="E8" s="1101"/>
      <c r="F8" s="212"/>
      <c r="G8" s="1071" t="s">
        <v>177</v>
      </c>
      <c r="H8" s="1070"/>
      <c r="I8" s="212"/>
      <c r="J8" s="1071" t="s">
        <v>183</v>
      </c>
      <c r="K8" s="1070"/>
      <c r="L8" s="212"/>
      <c r="M8" s="1071" t="s">
        <v>178</v>
      </c>
      <c r="N8" s="1070"/>
      <c r="O8" s="212"/>
      <c r="P8" s="1100"/>
      <c r="Q8" s="1102"/>
      <c r="R8" s="502"/>
      <c r="S8" s="1071" t="s">
        <v>184</v>
      </c>
      <c r="T8" s="1070"/>
      <c r="U8" s="212"/>
      <c r="V8" s="1071" t="s">
        <v>185</v>
      </c>
      <c r="W8" s="1070"/>
      <c r="X8" s="212"/>
      <c r="Y8" s="1071" t="s">
        <v>186</v>
      </c>
      <c r="Z8" s="1070"/>
      <c r="AA8" s="431"/>
      <c r="AB8" s="431"/>
      <c r="AC8" s="432"/>
      <c r="AD8" s="432"/>
      <c r="AE8" s="432"/>
      <c r="AF8" s="432"/>
      <c r="AG8" s="432"/>
      <c r="AH8" s="432"/>
      <c r="AI8" s="433"/>
    </row>
    <row r="9" spans="1:50" s="220" customFormat="1" ht="36.75" customHeight="1" x14ac:dyDescent="0.2">
      <c r="A9" s="215"/>
      <c r="B9" s="1064"/>
      <c r="C9" s="217"/>
      <c r="D9" s="218" t="s">
        <v>12</v>
      </c>
      <c r="E9" s="219" t="s">
        <v>13</v>
      </c>
      <c r="F9" s="217"/>
      <c r="G9" s="218" t="s">
        <v>12</v>
      </c>
      <c r="H9" s="272" t="s">
        <v>13</v>
      </c>
      <c r="I9" s="217"/>
      <c r="J9" s="218" t="s">
        <v>12</v>
      </c>
      <c r="K9" s="272" t="s">
        <v>13</v>
      </c>
      <c r="L9" s="217"/>
      <c r="M9" s="218" t="s">
        <v>12</v>
      </c>
      <c r="N9" s="272" t="s">
        <v>13</v>
      </c>
      <c r="O9" s="217"/>
      <c r="P9" s="218" t="s">
        <v>12</v>
      </c>
      <c r="Q9" s="219" t="s">
        <v>119</v>
      </c>
      <c r="R9" s="217"/>
      <c r="S9" s="218" t="s">
        <v>12</v>
      </c>
      <c r="T9" s="272" t="s">
        <v>119</v>
      </c>
      <c r="U9" s="217"/>
      <c r="V9" s="218" t="s">
        <v>12</v>
      </c>
      <c r="W9" s="272" t="s">
        <v>119</v>
      </c>
      <c r="X9" s="217"/>
      <c r="Y9" s="218" t="s">
        <v>12</v>
      </c>
      <c r="Z9" s="272" t="s">
        <v>119</v>
      </c>
      <c r="AA9" s="434"/>
      <c r="AB9" s="435"/>
      <c r="AC9" s="310"/>
      <c r="AD9" s="310"/>
      <c r="AE9" s="310"/>
      <c r="AF9" s="310"/>
      <c r="AG9" s="436"/>
      <c r="AH9" s="436"/>
      <c r="AI9" s="436"/>
    </row>
    <row r="10" spans="1:50" s="224" customFormat="1" ht="4.5" customHeight="1" x14ac:dyDescent="0.2">
      <c r="A10" s="221"/>
      <c r="B10" s="222"/>
      <c r="C10" s="223"/>
      <c r="D10" s="222"/>
      <c r="E10" s="222"/>
      <c r="F10" s="223"/>
      <c r="G10" s="222"/>
      <c r="H10" s="222"/>
      <c r="I10" s="223"/>
      <c r="J10" s="222"/>
      <c r="K10" s="222"/>
      <c r="L10" s="223"/>
      <c r="M10" s="222"/>
      <c r="N10" s="222"/>
      <c r="O10" s="223"/>
      <c r="P10" s="222"/>
      <c r="Q10" s="222"/>
      <c r="R10" s="223"/>
      <c r="S10" s="222"/>
      <c r="T10" s="222"/>
      <c r="U10" s="223"/>
      <c r="V10" s="222"/>
      <c r="W10" s="222"/>
      <c r="X10" s="223"/>
      <c r="Y10" s="222"/>
      <c r="Z10" s="222"/>
      <c r="AA10" s="431"/>
      <c r="AB10" s="435"/>
      <c r="AC10" s="310"/>
      <c r="AD10" s="310"/>
      <c r="AE10" s="310"/>
      <c r="AF10" s="310"/>
      <c r="AG10" s="232"/>
      <c r="AH10" s="232"/>
      <c r="AI10" s="232"/>
    </row>
    <row r="11" spans="1:50" s="233" customFormat="1" ht="18" customHeight="1" x14ac:dyDescent="0.15">
      <c r="A11" s="225"/>
      <c r="B11" s="226" t="s">
        <v>11</v>
      </c>
      <c r="C11" s="227"/>
      <c r="D11" s="405">
        <f>G11+J11+M11</f>
        <v>8384408</v>
      </c>
      <c r="E11" s="186">
        <f t="shared" ref="E11:E28" si="0">D11*100/$D$30</f>
        <v>17.944934163017855</v>
      </c>
      <c r="F11" s="227"/>
      <c r="G11" s="228">
        <f>'3solcasaad'!G11</f>
        <v>6973463</v>
      </c>
      <c r="H11" s="570">
        <f>G11*100/$G$30</f>
        <v>18.441080349722064</v>
      </c>
      <c r="I11" s="227"/>
      <c r="J11" s="228">
        <f>'3solcasaad'!J11</f>
        <v>999769</v>
      </c>
      <c r="K11" s="570">
        <f>J11*100/$J$30</f>
        <v>16.561910466829101</v>
      </c>
      <c r="L11" s="227"/>
      <c r="M11" s="228">
        <f>'3solcasaad'!M11</f>
        <v>411176</v>
      </c>
      <c r="N11" s="570">
        <f t="shared" ref="N11:N28" si="1">M11*100/$M$30</f>
        <v>14.318732272482714</v>
      </c>
      <c r="O11" s="227"/>
      <c r="P11" s="230" t="e">
        <f>S11+V11+Y11</f>
        <v>#REF!</v>
      </c>
      <c r="Q11" s="231" t="e">
        <f>P11*100/D11</f>
        <v>#REF!</v>
      </c>
      <c r="R11" s="227"/>
      <c r="S11" s="228" t="e">
        <f>GETPIVOTDATA("Cuenta número de expedientes",#REF!,"CCAA",$B11,"TramoEdad",S$1)</f>
        <v>#REF!</v>
      </c>
      <c r="T11" s="229" t="e">
        <f>S11*100/G11</f>
        <v>#REF!</v>
      </c>
      <c r="U11" s="227"/>
      <c r="V11" s="228" t="e">
        <f>GETPIVOTDATA("Cuenta número de expedientes",#REF!,"CCAA",$B11,"TramoEdad",V$1)</f>
        <v>#REF!</v>
      </c>
      <c r="W11" s="229" t="e">
        <f>V11*100/J11</f>
        <v>#REF!</v>
      </c>
      <c r="X11" s="227"/>
      <c r="Y11" s="228" t="e">
        <f>GETPIVOTDATA("Cuenta número de expedientes",#REF!,"CCAA",$B11,"TramoEdad",Y$1)</f>
        <v>#REF!</v>
      </c>
      <c r="Z11" s="229" t="e">
        <f>Y11*100/M11</f>
        <v>#REF!</v>
      </c>
      <c r="AA11" s="576"/>
      <c r="AB11" s="306"/>
      <c r="AC11" s="306"/>
      <c r="AD11" s="306"/>
      <c r="AE11" s="307"/>
      <c r="AF11" s="437"/>
      <c r="AG11" s="232"/>
      <c r="AH11" s="306"/>
      <c r="AI11" s="306"/>
      <c r="AJ11" s="306"/>
      <c r="AK11" s="307"/>
      <c r="AL11" s="437"/>
      <c r="AN11" s="306"/>
      <c r="AO11" s="306"/>
      <c r="AP11" s="306"/>
      <c r="AQ11" s="307"/>
      <c r="AR11" s="437"/>
      <c r="AT11" s="306"/>
      <c r="AU11" s="306"/>
      <c r="AV11" s="306"/>
      <c r="AW11" s="307"/>
      <c r="AX11" s="437"/>
    </row>
    <row r="12" spans="1:50" s="233" customFormat="1" ht="18" customHeight="1" x14ac:dyDescent="0.15">
      <c r="A12" s="225"/>
      <c r="B12" s="234" t="s">
        <v>10</v>
      </c>
      <c r="C12" s="227"/>
      <c r="D12" s="406">
        <f t="shared" ref="D12:D28" si="2">G12+J12+M12</f>
        <v>1308728</v>
      </c>
      <c r="E12" s="187">
        <f t="shared" si="0"/>
        <v>2.801037091384154</v>
      </c>
      <c r="F12" s="227"/>
      <c r="G12" s="235">
        <f>'3solcasaad'!G12</f>
        <v>1025808</v>
      </c>
      <c r="H12" s="571">
        <f t="shared" ref="H12:H28" si="3">G12*100/$G$30</f>
        <v>2.7127135759360437</v>
      </c>
      <c r="I12" s="227"/>
      <c r="J12" s="235">
        <f>'3solcasaad'!J12</f>
        <v>180311</v>
      </c>
      <c r="K12" s="571">
        <f t="shared" ref="K12:K28" si="4">J12*100/$J$30</f>
        <v>2.9869846316343294</v>
      </c>
      <c r="L12" s="227"/>
      <c r="M12" s="235">
        <f>'3solcasaad'!M12</f>
        <v>102609</v>
      </c>
      <c r="N12" s="571">
        <f t="shared" si="1"/>
        <v>3.5732406554545468</v>
      </c>
      <c r="O12" s="227"/>
      <c r="P12" s="237" t="e">
        <f t="shared" ref="P12:P28" si="5">S12+V12+Y12</f>
        <v>#REF!</v>
      </c>
      <c r="Q12" s="238" t="e">
        <f t="shared" ref="Q12:Q28" si="6">P12*100/D12</f>
        <v>#REF!</v>
      </c>
      <c r="R12" s="227"/>
      <c r="S12" s="235" t="e">
        <f>GETPIVOTDATA("Cuenta número de expedientes",#REF!,"CCAA",$B12,"TramoEdad",S$1)</f>
        <v>#REF!</v>
      </c>
      <c r="T12" s="236" t="e">
        <f t="shared" ref="T12:T28" si="7">S12*100/G12</f>
        <v>#REF!</v>
      </c>
      <c r="U12" s="227"/>
      <c r="V12" s="235" t="e">
        <f>GETPIVOTDATA("Cuenta número de expedientes",#REF!,"CCAA",$B12,"TramoEdad",V$1)</f>
        <v>#REF!</v>
      </c>
      <c r="W12" s="236" t="e">
        <f t="shared" ref="W12:W28" si="8">V12*100/J12</f>
        <v>#REF!</v>
      </c>
      <c r="X12" s="227"/>
      <c r="Y12" s="235" t="e">
        <f>GETPIVOTDATA("Cuenta número de expedientes",#REF!,"CCAA",$B12,"TramoEdad",Y$1)</f>
        <v>#REF!</v>
      </c>
      <c r="Z12" s="236" t="e">
        <f t="shared" ref="Z12:Z28" si="9">Y12*100/M12</f>
        <v>#REF!</v>
      </c>
      <c r="AA12" s="576"/>
      <c r="AB12" s="306"/>
      <c r="AC12" s="306"/>
      <c r="AD12" s="306"/>
      <c r="AE12" s="307"/>
      <c r="AF12" s="437"/>
      <c r="AG12" s="232"/>
      <c r="AH12" s="306"/>
      <c r="AI12" s="306"/>
      <c r="AJ12" s="306"/>
      <c r="AK12" s="307"/>
      <c r="AL12" s="437"/>
      <c r="AN12" s="306"/>
      <c r="AO12" s="306"/>
      <c r="AP12" s="306"/>
      <c r="AQ12" s="307"/>
      <c r="AR12" s="437"/>
      <c r="AT12" s="306"/>
      <c r="AU12" s="306"/>
      <c r="AV12" s="306"/>
      <c r="AW12" s="307"/>
      <c r="AX12" s="437"/>
    </row>
    <row r="13" spans="1:50" s="233" customFormat="1" ht="18" customHeight="1" x14ac:dyDescent="0.15">
      <c r="A13" s="225"/>
      <c r="B13" s="234" t="s">
        <v>40</v>
      </c>
      <c r="C13" s="227"/>
      <c r="D13" s="406">
        <f t="shared" si="2"/>
        <v>1028244</v>
      </c>
      <c r="E13" s="187">
        <f t="shared" si="0"/>
        <v>2.2007243544825266</v>
      </c>
      <c r="F13" s="227"/>
      <c r="G13" s="235">
        <f>'3solcasaad'!G13</f>
        <v>768630</v>
      </c>
      <c r="H13" s="571">
        <f t="shared" si="3"/>
        <v>2.0326153002040548</v>
      </c>
      <c r="I13" s="227"/>
      <c r="J13" s="235">
        <f>'3solcasaad'!J13</f>
        <v>168505</v>
      </c>
      <c r="K13" s="571">
        <f t="shared" si="4"/>
        <v>2.7914095388165041</v>
      </c>
      <c r="L13" s="227"/>
      <c r="M13" s="235">
        <f>'3solcasaad'!M13</f>
        <v>91109</v>
      </c>
      <c r="N13" s="571">
        <f t="shared" si="1"/>
        <v>3.1727663545869107</v>
      </c>
      <c r="O13" s="227"/>
      <c r="P13" s="237" t="e">
        <f t="shared" si="5"/>
        <v>#REF!</v>
      </c>
      <c r="Q13" s="238" t="e">
        <f t="shared" si="6"/>
        <v>#REF!</v>
      </c>
      <c r="R13" s="227"/>
      <c r="S13" s="235" t="e">
        <f>GETPIVOTDATA("Cuenta número de expedientes",#REF!,"CCAA",$B13,"TramoEdad",S$1)</f>
        <v>#REF!</v>
      </c>
      <c r="T13" s="236" t="e">
        <f t="shared" si="7"/>
        <v>#REF!</v>
      </c>
      <c r="U13" s="227"/>
      <c r="V13" s="235" t="e">
        <f>GETPIVOTDATA("Cuenta número de expedientes",#REF!,"CCAA",$B13,"TramoEdad",V$1)</f>
        <v>#REF!</v>
      </c>
      <c r="W13" s="236" t="e">
        <f t="shared" si="8"/>
        <v>#REF!</v>
      </c>
      <c r="X13" s="227"/>
      <c r="Y13" s="235" t="e">
        <f>GETPIVOTDATA("Cuenta número de expedientes",#REF!,"CCAA",$B13,"TramoEdad",Y$1)</f>
        <v>#REF!</v>
      </c>
      <c r="Z13" s="236" t="e">
        <f t="shared" si="9"/>
        <v>#REF!</v>
      </c>
      <c r="AA13" s="576"/>
      <c r="AB13" s="306"/>
      <c r="AC13" s="306"/>
      <c r="AD13" s="306"/>
      <c r="AE13" s="307"/>
      <c r="AF13" s="438"/>
      <c r="AG13" s="232"/>
      <c r="AH13" s="306"/>
      <c r="AI13" s="306"/>
      <c r="AJ13" s="306"/>
      <c r="AK13" s="307"/>
      <c r="AL13" s="437"/>
      <c r="AN13" s="306"/>
      <c r="AO13" s="306"/>
      <c r="AP13" s="306"/>
      <c r="AQ13" s="307"/>
      <c r="AR13" s="437"/>
      <c r="AT13" s="306"/>
      <c r="AU13" s="306"/>
      <c r="AV13" s="306"/>
      <c r="AW13" s="307"/>
      <c r="AX13" s="437"/>
    </row>
    <row r="14" spans="1:50" s="233" customFormat="1" ht="18" customHeight="1" x14ac:dyDescent="0.15">
      <c r="A14" s="225"/>
      <c r="B14" s="234" t="s">
        <v>41</v>
      </c>
      <c r="C14" s="227"/>
      <c r="D14" s="406">
        <f t="shared" si="2"/>
        <v>1128908</v>
      </c>
      <c r="E14" s="187">
        <f t="shared" si="0"/>
        <v>2.4161729410238815</v>
      </c>
      <c r="F14" s="227"/>
      <c r="G14" s="235">
        <f>'3solcasaad'!G14</f>
        <v>954069</v>
      </c>
      <c r="H14" s="571">
        <f t="shared" si="3"/>
        <v>2.5230022856906213</v>
      </c>
      <c r="I14" s="227"/>
      <c r="J14" s="235">
        <f>'3solcasaad'!J14</f>
        <v>125636</v>
      </c>
      <c r="K14" s="571">
        <f t="shared" si="4"/>
        <v>2.0812529528426476</v>
      </c>
      <c r="L14" s="227"/>
      <c r="M14" s="235">
        <f>'3solcasaad'!M14</f>
        <v>49203</v>
      </c>
      <c r="N14" s="571">
        <f t="shared" si="1"/>
        <v>1.7134380022252442</v>
      </c>
      <c r="O14" s="227"/>
      <c r="P14" s="237" t="e">
        <f t="shared" si="5"/>
        <v>#REF!</v>
      </c>
      <c r="Q14" s="238" t="e">
        <f t="shared" si="6"/>
        <v>#REF!</v>
      </c>
      <c r="R14" s="227"/>
      <c r="S14" s="235" t="e">
        <f>GETPIVOTDATA("Cuenta número de expedientes",#REF!,"CCAA",$B14,"TramoEdad",S$1)</f>
        <v>#REF!</v>
      </c>
      <c r="T14" s="236" t="e">
        <f t="shared" si="7"/>
        <v>#REF!</v>
      </c>
      <c r="U14" s="227"/>
      <c r="V14" s="235" t="e">
        <f>GETPIVOTDATA("Cuenta número de expedientes",#REF!,"CCAA",$B14,"TramoEdad",V$1)</f>
        <v>#REF!</v>
      </c>
      <c r="W14" s="236" t="e">
        <f t="shared" si="8"/>
        <v>#REF!</v>
      </c>
      <c r="X14" s="227"/>
      <c r="Y14" s="235" t="e">
        <f>GETPIVOTDATA("Cuenta número de expedientes",#REF!,"CCAA",$B14,"TramoEdad",Y$1)</f>
        <v>#REF!</v>
      </c>
      <c r="Z14" s="236" t="e">
        <f t="shared" si="9"/>
        <v>#REF!</v>
      </c>
      <c r="AA14" s="576"/>
      <c r="AB14" s="306"/>
      <c r="AC14" s="306"/>
      <c r="AD14" s="306"/>
      <c r="AE14" s="307"/>
      <c r="AF14" s="437"/>
      <c r="AG14" s="232"/>
      <c r="AH14" s="306"/>
      <c r="AI14" s="306"/>
      <c r="AJ14" s="306"/>
      <c r="AK14" s="307"/>
      <c r="AL14" s="437"/>
      <c r="AN14" s="306"/>
      <c r="AO14" s="306"/>
      <c r="AP14" s="306"/>
      <c r="AQ14" s="307"/>
      <c r="AR14" s="437"/>
      <c r="AT14" s="306"/>
      <c r="AU14" s="306"/>
      <c r="AV14" s="306"/>
      <c r="AW14" s="307"/>
      <c r="AX14" s="437"/>
    </row>
    <row r="15" spans="1:50" s="233" customFormat="1" ht="18" customHeight="1" x14ac:dyDescent="0.15">
      <c r="A15" s="225"/>
      <c r="B15" s="234" t="s">
        <v>9</v>
      </c>
      <c r="C15" s="227"/>
      <c r="D15" s="406">
        <f t="shared" si="2"/>
        <v>2127685</v>
      </c>
      <c r="E15" s="187">
        <f t="shared" si="0"/>
        <v>4.5538298284912475</v>
      </c>
      <c r="F15" s="227"/>
      <c r="G15" s="235">
        <f>'3solcasaad'!G15</f>
        <v>1796155</v>
      </c>
      <c r="H15" s="571">
        <f t="shared" si="3"/>
        <v>4.7498694229187182</v>
      </c>
      <c r="I15" s="227"/>
      <c r="J15" s="235">
        <f>'3solcasaad'!J15</f>
        <v>243113</v>
      </c>
      <c r="K15" s="571">
        <f t="shared" si="4"/>
        <v>4.0273460562612193</v>
      </c>
      <c r="L15" s="227"/>
      <c r="M15" s="235">
        <f>'3solcasaad'!M15</f>
        <v>88417</v>
      </c>
      <c r="N15" s="571">
        <f t="shared" si="1"/>
        <v>3.0790205443316343</v>
      </c>
      <c r="O15" s="227"/>
      <c r="P15" s="237" t="e">
        <f t="shared" si="5"/>
        <v>#REF!</v>
      </c>
      <c r="Q15" s="238" t="e">
        <f t="shared" si="6"/>
        <v>#REF!</v>
      </c>
      <c r="R15" s="227"/>
      <c r="S15" s="235" t="e">
        <f>GETPIVOTDATA("Cuenta número de expedientes",#REF!,"CCAA",$B15,"TramoEdad",S$1)</f>
        <v>#REF!</v>
      </c>
      <c r="T15" s="236" t="e">
        <f t="shared" si="7"/>
        <v>#REF!</v>
      </c>
      <c r="U15" s="227"/>
      <c r="V15" s="235" t="e">
        <f>GETPIVOTDATA("Cuenta número de expedientes",#REF!,"CCAA",$B15,"TramoEdad",V$1)</f>
        <v>#REF!</v>
      </c>
      <c r="W15" s="236" t="e">
        <f t="shared" si="8"/>
        <v>#REF!</v>
      </c>
      <c r="X15" s="227"/>
      <c r="Y15" s="235" t="e">
        <f>GETPIVOTDATA("Cuenta número de expedientes",#REF!,"CCAA",$B15,"TramoEdad",Y$1)</f>
        <v>#REF!</v>
      </c>
      <c r="Z15" s="236" t="e">
        <f t="shared" si="9"/>
        <v>#REF!</v>
      </c>
      <c r="AA15" s="576"/>
      <c r="AB15" s="306"/>
      <c r="AC15" s="306"/>
      <c r="AD15" s="306"/>
      <c r="AE15" s="307"/>
      <c r="AF15" s="437"/>
      <c r="AG15" s="232"/>
      <c r="AH15" s="306"/>
      <c r="AI15" s="306"/>
      <c r="AJ15" s="306"/>
      <c r="AK15" s="307"/>
      <c r="AL15" s="437"/>
      <c r="AN15" s="306"/>
      <c r="AO15" s="306"/>
      <c r="AP15" s="306"/>
      <c r="AQ15" s="307"/>
      <c r="AR15" s="437"/>
      <c r="AT15" s="306"/>
      <c r="AU15" s="306"/>
      <c r="AV15" s="306"/>
      <c r="AW15" s="307"/>
      <c r="AX15" s="437"/>
    </row>
    <row r="16" spans="1:50" s="233" customFormat="1" ht="18" customHeight="1" x14ac:dyDescent="0.15">
      <c r="A16" s="225"/>
      <c r="B16" s="234" t="s">
        <v>8</v>
      </c>
      <c r="C16" s="227"/>
      <c r="D16" s="407">
        <f t="shared" si="2"/>
        <v>580229</v>
      </c>
      <c r="E16" s="187">
        <f t="shared" si="0"/>
        <v>1.2418492998520214</v>
      </c>
      <c r="F16" s="227"/>
      <c r="G16" s="239">
        <f>'3solcasaad'!G16</f>
        <v>455643</v>
      </c>
      <c r="H16" s="571">
        <f t="shared" si="3"/>
        <v>1.2049320651430158</v>
      </c>
      <c r="I16" s="227"/>
      <c r="J16" s="239">
        <f>'3solcasaad'!J16</f>
        <v>82278</v>
      </c>
      <c r="K16" s="571">
        <f t="shared" si="4"/>
        <v>1.3629957214014083</v>
      </c>
      <c r="L16" s="227"/>
      <c r="M16" s="239">
        <f>'3solcasaad'!M16</f>
        <v>42308</v>
      </c>
      <c r="N16" s="571">
        <f t="shared" si="1"/>
        <v>1.4733275409659092</v>
      </c>
      <c r="O16" s="227"/>
      <c r="P16" s="239" t="e">
        <f t="shared" si="5"/>
        <v>#REF!</v>
      </c>
      <c r="Q16" s="238" t="e">
        <f t="shared" si="6"/>
        <v>#REF!</v>
      </c>
      <c r="R16" s="227"/>
      <c r="S16" s="239" t="e">
        <f>GETPIVOTDATA("Cuenta número de expedientes",#REF!,"CCAA",$B16,"TramoEdad",S$1)</f>
        <v>#REF!</v>
      </c>
      <c r="T16" s="236" t="e">
        <f t="shared" si="7"/>
        <v>#REF!</v>
      </c>
      <c r="U16" s="227"/>
      <c r="V16" s="239" t="e">
        <f>GETPIVOTDATA("Cuenta número de expedientes",#REF!,"CCAA",$B16,"TramoEdad",V$1)</f>
        <v>#REF!</v>
      </c>
      <c r="W16" s="236" t="e">
        <f t="shared" si="8"/>
        <v>#REF!</v>
      </c>
      <c r="X16" s="227"/>
      <c r="Y16" s="239" t="e">
        <f>GETPIVOTDATA("Cuenta número de expedientes",#REF!,"CCAA",$B16,"TramoEdad",Y$1)</f>
        <v>#REF!</v>
      </c>
      <c r="Z16" s="236" t="e">
        <f t="shared" si="9"/>
        <v>#REF!</v>
      </c>
      <c r="AA16" s="576"/>
      <c r="AB16" s="306"/>
      <c r="AC16" s="306"/>
      <c r="AD16" s="306"/>
      <c r="AE16" s="307"/>
      <c r="AF16" s="437"/>
      <c r="AG16" s="232"/>
      <c r="AH16" s="306"/>
      <c r="AI16" s="306"/>
      <c r="AJ16" s="306"/>
      <c r="AK16" s="307"/>
      <c r="AL16" s="437"/>
      <c r="AN16" s="306"/>
      <c r="AO16" s="306"/>
      <c r="AP16" s="306"/>
      <c r="AQ16" s="307"/>
      <c r="AR16" s="437"/>
      <c r="AT16" s="306"/>
      <c r="AU16" s="306"/>
      <c r="AV16" s="306"/>
      <c r="AW16" s="307"/>
      <c r="AX16" s="437"/>
    </row>
    <row r="17" spans="1:50" s="233" customFormat="1" ht="18" customHeight="1" x14ac:dyDescent="0.15">
      <c r="A17" s="225"/>
      <c r="B17" s="234" t="s">
        <v>7</v>
      </c>
      <c r="C17" s="227"/>
      <c r="D17" s="406">
        <f t="shared" si="2"/>
        <v>2409164</v>
      </c>
      <c r="E17" s="187">
        <f t="shared" si="0"/>
        <v>5.1562721384637706</v>
      </c>
      <c r="F17" s="227"/>
      <c r="G17" s="235">
        <f>'3solcasaad'!G17</f>
        <v>1805325</v>
      </c>
      <c r="H17" s="571">
        <f t="shared" si="3"/>
        <v>4.7741191689641118</v>
      </c>
      <c r="I17" s="227"/>
      <c r="J17" s="235">
        <f>'3solcasaad'!J17</f>
        <v>372394</v>
      </c>
      <c r="K17" s="571">
        <f t="shared" si="4"/>
        <v>6.1689811210233119</v>
      </c>
      <c r="L17" s="227"/>
      <c r="M17" s="235">
        <f>'3solcasaad'!M17</f>
        <v>231445</v>
      </c>
      <c r="N17" s="571">
        <f t="shared" si="1"/>
        <v>8.0598064838530501</v>
      </c>
      <c r="O17" s="227"/>
      <c r="P17" s="237" t="e">
        <f t="shared" si="5"/>
        <v>#REF!</v>
      </c>
      <c r="Q17" s="238" t="e">
        <f>P17*100/D17</f>
        <v>#REF!</v>
      </c>
      <c r="R17" s="227"/>
      <c r="S17" s="235" t="e">
        <f>GETPIVOTDATA("Cuenta número de expedientes",#REF!,"CCAA",$B17,"TramoEdad",S$1)</f>
        <v>#REF!</v>
      </c>
      <c r="T17" s="236" t="e">
        <f>S17*100/G17</f>
        <v>#REF!</v>
      </c>
      <c r="U17" s="227"/>
      <c r="V17" s="235" t="e">
        <f>GETPIVOTDATA("Cuenta número de expedientes",#REF!,"CCAA",$B17,"TramoEdad",V$1)</f>
        <v>#REF!</v>
      </c>
      <c r="W17" s="236" t="e">
        <f>V17*100/J17</f>
        <v>#REF!</v>
      </c>
      <c r="X17" s="227"/>
      <c r="Y17" s="235" t="e">
        <f>GETPIVOTDATA("Cuenta número de expedientes",#REF!,"CCAA",$B17,"TramoEdad",Y$1)</f>
        <v>#REF!</v>
      </c>
      <c r="Z17" s="236" t="e">
        <f>Y17*100/M17</f>
        <v>#REF!</v>
      </c>
      <c r="AA17" s="576"/>
      <c r="AB17" s="306"/>
      <c r="AC17" s="306"/>
      <c r="AD17" s="306"/>
      <c r="AE17" s="307"/>
      <c r="AF17" s="437"/>
      <c r="AG17" s="232"/>
      <c r="AH17" s="306"/>
      <c r="AI17" s="306"/>
      <c r="AJ17" s="306"/>
      <c r="AK17" s="307"/>
      <c r="AL17" s="437"/>
      <c r="AN17" s="306"/>
      <c r="AO17" s="306"/>
      <c r="AP17" s="306"/>
      <c r="AQ17" s="307"/>
      <c r="AR17" s="437"/>
      <c r="AT17" s="306"/>
      <c r="AU17" s="306"/>
      <c r="AV17" s="306"/>
      <c r="AW17" s="307"/>
      <c r="AX17" s="437"/>
    </row>
    <row r="18" spans="1:50" s="233" customFormat="1" ht="18" customHeight="1" x14ac:dyDescent="0.15">
      <c r="A18" s="225"/>
      <c r="B18" s="234" t="s">
        <v>43</v>
      </c>
      <c r="C18" s="227"/>
      <c r="D18" s="406">
        <f t="shared" si="2"/>
        <v>2026807</v>
      </c>
      <c r="E18" s="187">
        <f t="shared" si="0"/>
        <v>4.3379232232190672</v>
      </c>
      <c r="F18" s="227"/>
      <c r="G18" s="235">
        <f>'3solcasaad'!G18</f>
        <v>1644219</v>
      </c>
      <c r="H18" s="571">
        <f t="shared" si="3"/>
        <v>4.3480799556174112</v>
      </c>
      <c r="I18" s="227"/>
      <c r="J18" s="235">
        <f>'3solcasaad'!J18</f>
        <v>241609</v>
      </c>
      <c r="K18" s="571">
        <f t="shared" si="4"/>
        <v>4.0024311875844436</v>
      </c>
      <c r="L18" s="227"/>
      <c r="M18" s="235">
        <f>'3solcasaad'!M18</f>
        <v>140979</v>
      </c>
      <c r="N18" s="571">
        <f t="shared" si="1"/>
        <v>4.9094318662624774</v>
      </c>
      <c r="O18" s="227"/>
      <c r="P18" s="237" t="e">
        <f t="shared" si="5"/>
        <v>#REF!</v>
      </c>
      <c r="Q18" s="238" t="e">
        <f t="shared" si="6"/>
        <v>#REF!</v>
      </c>
      <c r="R18" s="227"/>
      <c r="S18" s="235" t="e">
        <f>GETPIVOTDATA("Cuenta número de expedientes",#REF!,"CCAA",$B18,"TramoEdad",S$1)</f>
        <v>#REF!</v>
      </c>
      <c r="T18" s="236" t="e">
        <f t="shared" si="7"/>
        <v>#REF!</v>
      </c>
      <c r="U18" s="227"/>
      <c r="V18" s="235" t="e">
        <f>GETPIVOTDATA("Cuenta número de expedientes",#REF!,"CCAA",$B18,"TramoEdad",V$1)</f>
        <v>#REF!</v>
      </c>
      <c r="W18" s="236" t="e">
        <f t="shared" si="8"/>
        <v>#REF!</v>
      </c>
      <c r="X18" s="227"/>
      <c r="Y18" s="235" t="e">
        <f>GETPIVOTDATA("Cuenta número de expedientes",#REF!,"CCAA",$B18,"TramoEdad",Y$1)</f>
        <v>#REF!</v>
      </c>
      <c r="Z18" s="236" t="e">
        <f t="shared" si="9"/>
        <v>#REF!</v>
      </c>
      <c r="AA18" s="576"/>
      <c r="AB18" s="306"/>
      <c r="AC18" s="306"/>
      <c r="AD18" s="306"/>
      <c r="AE18" s="307"/>
      <c r="AF18" s="437"/>
      <c r="AG18" s="232"/>
      <c r="AH18" s="306"/>
      <c r="AI18" s="306"/>
      <c r="AJ18" s="306"/>
      <c r="AK18" s="307"/>
      <c r="AL18" s="437"/>
      <c r="AN18" s="306"/>
      <c r="AO18" s="306"/>
      <c r="AP18" s="306"/>
      <c r="AQ18" s="307"/>
      <c r="AR18" s="437"/>
      <c r="AT18" s="306"/>
      <c r="AU18" s="306"/>
      <c r="AV18" s="306"/>
      <c r="AW18" s="307"/>
      <c r="AX18" s="437"/>
    </row>
    <row r="19" spans="1:50" s="233" customFormat="1" ht="18" customHeight="1" x14ac:dyDescent="0.15">
      <c r="A19" s="225"/>
      <c r="B19" s="234" t="s">
        <v>44</v>
      </c>
      <c r="C19" s="227"/>
      <c r="D19" s="406">
        <f t="shared" si="2"/>
        <v>7600065</v>
      </c>
      <c r="E19" s="187">
        <f t="shared" si="0"/>
        <v>16.266224885484615</v>
      </c>
      <c r="F19" s="227"/>
      <c r="G19" s="235">
        <f>'3solcasaad'!G19</f>
        <v>6178644</v>
      </c>
      <c r="H19" s="571">
        <f t="shared" si="3"/>
        <v>16.339209149934277</v>
      </c>
      <c r="I19" s="227"/>
      <c r="J19" s="235">
        <f>'3solcasaad'!J19</f>
        <v>960955</v>
      </c>
      <c r="K19" s="571">
        <f t="shared" si="4"/>
        <v>15.918927945007054</v>
      </c>
      <c r="L19" s="227"/>
      <c r="M19" s="235">
        <f>'3solcasaad'!M19</f>
        <v>460466</v>
      </c>
      <c r="N19" s="571">
        <f t="shared" si="1"/>
        <v>16.035199949853652</v>
      </c>
      <c r="O19" s="227"/>
      <c r="P19" s="237" t="e">
        <f t="shared" si="5"/>
        <v>#REF!</v>
      </c>
      <c r="Q19" s="238" t="e">
        <f t="shared" si="6"/>
        <v>#REF!</v>
      </c>
      <c r="R19" s="227"/>
      <c r="S19" s="235" t="e">
        <f>GETPIVOTDATA("Cuenta número de expedientes",#REF!,"CCAA",$B19,"TramoEdad",S$1)</f>
        <v>#REF!</v>
      </c>
      <c r="T19" s="236" t="e">
        <f t="shared" si="7"/>
        <v>#REF!</v>
      </c>
      <c r="U19" s="227"/>
      <c r="V19" s="235" t="e">
        <f>GETPIVOTDATA("Cuenta número de expedientes",#REF!,"CCAA",$B19,"TramoEdad",V$1)</f>
        <v>#REF!</v>
      </c>
      <c r="W19" s="236" t="e">
        <f t="shared" si="8"/>
        <v>#REF!</v>
      </c>
      <c r="X19" s="227"/>
      <c r="Y19" s="235" t="e">
        <f>GETPIVOTDATA("Cuenta número de expedientes",#REF!,"CCAA",$B19,"TramoEdad",Y$1)</f>
        <v>#REF!</v>
      </c>
      <c r="Z19" s="236" t="e">
        <f t="shared" si="9"/>
        <v>#REF!</v>
      </c>
      <c r="AA19" s="576"/>
      <c r="AB19" s="306"/>
      <c r="AC19" s="306"/>
      <c r="AD19" s="306"/>
      <c r="AE19" s="307"/>
      <c r="AF19" s="437"/>
      <c r="AG19" s="232"/>
      <c r="AH19" s="306"/>
      <c r="AI19" s="306"/>
      <c r="AJ19" s="306"/>
      <c r="AK19" s="307"/>
      <c r="AL19" s="437"/>
      <c r="AN19" s="306"/>
      <c r="AO19" s="306"/>
      <c r="AP19" s="306"/>
      <c r="AQ19" s="307"/>
      <c r="AR19" s="437"/>
      <c r="AT19" s="306"/>
      <c r="AU19" s="306"/>
      <c r="AV19" s="306"/>
      <c r="AW19" s="307"/>
      <c r="AX19" s="437"/>
    </row>
    <row r="20" spans="1:50" s="233" customFormat="1" ht="18" customHeight="1" x14ac:dyDescent="0.15">
      <c r="A20" s="225"/>
      <c r="B20" s="234" t="s">
        <v>6</v>
      </c>
      <c r="C20" s="227"/>
      <c r="D20" s="406">
        <f t="shared" si="2"/>
        <v>4963703</v>
      </c>
      <c r="E20" s="187">
        <f t="shared" si="0"/>
        <v>10.623686674094845</v>
      </c>
      <c r="F20" s="227"/>
      <c r="G20" s="235">
        <f>'3solcasaad'!G20</f>
        <v>4017065</v>
      </c>
      <c r="H20" s="571">
        <f t="shared" si="3"/>
        <v>10.622988669339216</v>
      </c>
      <c r="I20" s="227"/>
      <c r="J20" s="235">
        <f>'3solcasaad'!J20</f>
        <v>669229</v>
      </c>
      <c r="K20" s="571">
        <f t="shared" si="4"/>
        <v>11.086271708570251</v>
      </c>
      <c r="L20" s="227"/>
      <c r="M20" s="235">
        <f>'3solcasaad'!M20</f>
        <v>277409</v>
      </c>
      <c r="N20" s="571">
        <f t="shared" si="1"/>
        <v>9.660450028642618</v>
      </c>
      <c r="O20" s="227"/>
      <c r="P20" s="237" t="e">
        <f t="shared" si="5"/>
        <v>#REF!</v>
      </c>
      <c r="Q20" s="238" t="e">
        <f t="shared" si="6"/>
        <v>#REF!</v>
      </c>
      <c r="R20" s="227"/>
      <c r="S20" s="235" t="e">
        <f>GETPIVOTDATA("Cuenta número de expedientes",#REF!,"CCAA",$B20,"TramoEdad",S$1)</f>
        <v>#REF!</v>
      </c>
      <c r="T20" s="236" t="e">
        <f t="shared" si="7"/>
        <v>#REF!</v>
      </c>
      <c r="U20" s="227"/>
      <c r="V20" s="235" t="e">
        <f>GETPIVOTDATA("Cuenta número de expedientes",#REF!,"CCAA",$B20,"TramoEdad",V$1)</f>
        <v>#REF!</v>
      </c>
      <c r="W20" s="236" t="e">
        <f t="shared" si="8"/>
        <v>#REF!</v>
      </c>
      <c r="X20" s="227"/>
      <c r="Y20" s="235" t="e">
        <f>GETPIVOTDATA("Cuenta número de expedientes",#REF!,"CCAA",$B20,"TramoEdad",Y$1)</f>
        <v>#REF!</v>
      </c>
      <c r="Z20" s="236" t="e">
        <f t="shared" si="9"/>
        <v>#REF!</v>
      </c>
      <c r="AA20" s="576"/>
      <c r="AB20" s="306"/>
      <c r="AC20" s="306"/>
      <c r="AD20" s="306"/>
      <c r="AE20" s="307"/>
      <c r="AF20" s="438"/>
      <c r="AG20" s="232"/>
      <c r="AH20" s="306"/>
      <c r="AI20" s="306"/>
      <c r="AJ20" s="306"/>
      <c r="AK20" s="307"/>
      <c r="AL20" s="437"/>
      <c r="AN20" s="306"/>
      <c r="AO20" s="306"/>
      <c r="AP20" s="306"/>
      <c r="AQ20" s="307"/>
      <c r="AR20" s="437"/>
      <c r="AT20" s="306"/>
      <c r="AU20" s="306"/>
      <c r="AV20" s="306"/>
      <c r="AW20" s="307"/>
      <c r="AX20" s="437"/>
    </row>
    <row r="21" spans="1:50" s="233" customFormat="1" ht="18" customHeight="1" x14ac:dyDescent="0.15">
      <c r="A21" s="225"/>
      <c r="B21" s="234" t="s">
        <v>5</v>
      </c>
      <c r="C21" s="227"/>
      <c r="D21" s="406">
        <f t="shared" si="2"/>
        <v>1072863</v>
      </c>
      <c r="E21" s="187">
        <f t="shared" si="0"/>
        <v>2.2962212598597094</v>
      </c>
      <c r="F21" s="227"/>
      <c r="G21" s="235">
        <f>'3solcasaad'!G21</f>
        <v>853665</v>
      </c>
      <c r="H21" s="571">
        <f t="shared" si="3"/>
        <v>2.2574873999826894</v>
      </c>
      <c r="I21" s="227"/>
      <c r="J21" s="235">
        <f>'3solcasaad'!J21</f>
        <v>141083</v>
      </c>
      <c r="K21" s="571">
        <f t="shared" si="4"/>
        <v>2.3371438946313097</v>
      </c>
      <c r="L21" s="227"/>
      <c r="M21" s="235">
        <f>'3solcasaad'!M21</f>
        <v>78115</v>
      </c>
      <c r="N21" s="571">
        <f t="shared" si="1"/>
        <v>2.720265218458731</v>
      </c>
      <c r="O21" s="227"/>
      <c r="P21" s="237" t="e">
        <f t="shared" si="5"/>
        <v>#REF!</v>
      </c>
      <c r="Q21" s="238" t="e">
        <f t="shared" si="6"/>
        <v>#REF!</v>
      </c>
      <c r="R21" s="227"/>
      <c r="S21" s="235" t="e">
        <f>GETPIVOTDATA("Cuenta número de expedientes",#REF!,"CCAA",$B21,"TramoEdad",S$1)</f>
        <v>#REF!</v>
      </c>
      <c r="T21" s="236" t="e">
        <f t="shared" si="7"/>
        <v>#REF!</v>
      </c>
      <c r="U21" s="227"/>
      <c r="V21" s="235" t="e">
        <f>GETPIVOTDATA("Cuenta número de expedientes",#REF!,"CCAA",$B21,"TramoEdad",V$1)</f>
        <v>#REF!</v>
      </c>
      <c r="W21" s="236" t="e">
        <f t="shared" si="8"/>
        <v>#REF!</v>
      </c>
      <c r="X21" s="227"/>
      <c r="Y21" s="235" t="e">
        <f>GETPIVOTDATA("Cuenta número de expedientes",#REF!,"CCAA",$B21,"TramoEdad",Y$1)</f>
        <v>#REF!</v>
      </c>
      <c r="Z21" s="236" t="e">
        <f t="shared" si="9"/>
        <v>#REF!</v>
      </c>
      <c r="AA21" s="576"/>
      <c r="AB21" s="306"/>
      <c r="AC21" s="306"/>
      <c r="AD21" s="306"/>
      <c r="AE21" s="307"/>
      <c r="AF21" s="437"/>
      <c r="AG21" s="232"/>
      <c r="AH21" s="306"/>
      <c r="AI21" s="306"/>
      <c r="AJ21" s="306"/>
      <c r="AK21" s="307"/>
      <c r="AL21" s="437"/>
      <c r="AN21" s="306"/>
      <c r="AO21" s="306"/>
      <c r="AP21" s="306"/>
      <c r="AQ21" s="307"/>
      <c r="AR21" s="437"/>
      <c r="AT21" s="306"/>
      <c r="AU21" s="306"/>
      <c r="AV21" s="306"/>
      <c r="AW21" s="307"/>
      <c r="AX21" s="437"/>
    </row>
    <row r="22" spans="1:50" s="233" customFormat="1" ht="18" customHeight="1" x14ac:dyDescent="0.15">
      <c r="A22" s="225"/>
      <c r="B22" s="234" t="s">
        <v>38</v>
      </c>
      <c r="C22" s="227"/>
      <c r="D22" s="406">
        <f t="shared" si="2"/>
        <v>2701743</v>
      </c>
      <c r="E22" s="187">
        <f t="shared" si="0"/>
        <v>5.7824714947548292</v>
      </c>
      <c r="F22" s="227"/>
      <c r="G22" s="235">
        <f>'3solcasaad'!G22</f>
        <v>2028813</v>
      </c>
      <c r="H22" s="571">
        <f t="shared" si="3"/>
        <v>5.365125411515149</v>
      </c>
      <c r="I22" s="227"/>
      <c r="J22" s="235">
        <f>'3solcasaad'!J22</f>
        <v>434138</v>
      </c>
      <c r="K22" s="571">
        <f t="shared" si="4"/>
        <v>7.1918159957432684</v>
      </c>
      <c r="L22" s="227"/>
      <c r="M22" s="235">
        <f>'3solcasaad'!M22</f>
        <v>238792</v>
      </c>
      <c r="N22" s="571">
        <f t="shared" si="1"/>
        <v>8.3156573263290952</v>
      </c>
      <c r="O22" s="227"/>
      <c r="P22" s="237" t="e">
        <f t="shared" si="5"/>
        <v>#REF!</v>
      </c>
      <c r="Q22" s="238" t="e">
        <f t="shared" si="6"/>
        <v>#REF!</v>
      </c>
      <c r="R22" s="227"/>
      <c r="S22" s="235" t="e">
        <f>GETPIVOTDATA("Cuenta número de expedientes",#REF!,"CCAA",$B22,"TramoEdad",S$1)</f>
        <v>#REF!</v>
      </c>
      <c r="T22" s="236" t="e">
        <f t="shared" si="7"/>
        <v>#REF!</v>
      </c>
      <c r="U22" s="227"/>
      <c r="V22" s="235" t="e">
        <f>GETPIVOTDATA("Cuenta número de expedientes",#REF!,"CCAA",$B22,"TramoEdad",V$1)</f>
        <v>#REF!</v>
      </c>
      <c r="W22" s="236" t="e">
        <f t="shared" si="8"/>
        <v>#REF!</v>
      </c>
      <c r="X22" s="227"/>
      <c r="Y22" s="235" t="e">
        <f>GETPIVOTDATA("Cuenta número de expedientes",#REF!,"CCAA",$B22,"TramoEdad",Y$1)</f>
        <v>#REF!</v>
      </c>
      <c r="Z22" s="236" t="e">
        <f t="shared" si="9"/>
        <v>#REF!</v>
      </c>
      <c r="AA22" s="576"/>
      <c r="AB22" s="306"/>
      <c r="AC22" s="306"/>
      <c r="AD22" s="306"/>
      <c r="AE22" s="307"/>
      <c r="AF22" s="437"/>
      <c r="AG22" s="232"/>
      <c r="AH22" s="306"/>
      <c r="AI22" s="306"/>
      <c r="AJ22" s="306"/>
      <c r="AK22" s="307"/>
      <c r="AL22" s="437"/>
      <c r="AN22" s="306"/>
      <c r="AO22" s="306"/>
      <c r="AP22" s="306"/>
      <c r="AQ22" s="307"/>
      <c r="AR22" s="437"/>
      <c r="AT22" s="306"/>
      <c r="AU22" s="306"/>
      <c r="AV22" s="306"/>
      <c r="AW22" s="307"/>
      <c r="AX22" s="437"/>
    </row>
    <row r="23" spans="1:50" s="233" customFormat="1" ht="18" customHeight="1" x14ac:dyDescent="0.15">
      <c r="A23" s="225"/>
      <c r="B23" s="234" t="s">
        <v>45</v>
      </c>
      <c r="C23" s="227"/>
      <c r="D23" s="406">
        <f t="shared" si="2"/>
        <v>6578079</v>
      </c>
      <c r="E23" s="187">
        <f t="shared" si="0"/>
        <v>14.078894368467079</v>
      </c>
      <c r="F23" s="227"/>
      <c r="G23" s="235">
        <f>'3solcasaad'!G23</f>
        <v>5423824</v>
      </c>
      <c r="H23" s="571">
        <f t="shared" si="3"/>
        <v>14.343113914385279</v>
      </c>
      <c r="I23" s="227"/>
      <c r="J23" s="235">
        <f>'3solcasaad'!J23</f>
        <v>793640</v>
      </c>
      <c r="K23" s="571">
        <f t="shared" si="4"/>
        <v>13.147231633401562</v>
      </c>
      <c r="L23" s="227"/>
      <c r="M23" s="235">
        <f>'3solcasaad'!M23</f>
        <v>360615</v>
      </c>
      <c r="N23" s="571">
        <f t="shared" si="1"/>
        <v>12.55800347890284</v>
      </c>
      <c r="O23" s="227"/>
      <c r="P23" s="237" t="e">
        <f t="shared" si="5"/>
        <v>#REF!</v>
      </c>
      <c r="Q23" s="238" t="e">
        <f t="shared" si="6"/>
        <v>#REF!</v>
      </c>
      <c r="R23" s="227"/>
      <c r="S23" s="235" t="e">
        <f>GETPIVOTDATA("Cuenta número de expedientes",#REF!,"CCAA",$B23,"TramoEdad",S$1)</f>
        <v>#REF!</v>
      </c>
      <c r="T23" s="236" t="e">
        <f t="shared" si="7"/>
        <v>#REF!</v>
      </c>
      <c r="U23" s="227"/>
      <c r="V23" s="235" t="e">
        <f>GETPIVOTDATA("Cuenta número de expedientes",#REF!,"CCAA",$B23,"TramoEdad",V$1)</f>
        <v>#REF!</v>
      </c>
      <c r="W23" s="236" t="e">
        <f t="shared" si="8"/>
        <v>#REF!</v>
      </c>
      <c r="X23" s="227"/>
      <c r="Y23" s="235" t="e">
        <f>GETPIVOTDATA("Cuenta número de expedientes",#REF!,"CCAA",$B23,"TramoEdad",Y$1)</f>
        <v>#REF!</v>
      </c>
      <c r="Z23" s="236" t="e">
        <f t="shared" si="9"/>
        <v>#REF!</v>
      </c>
      <c r="AA23" s="576"/>
      <c r="AB23" s="306"/>
      <c r="AC23" s="306"/>
      <c r="AD23" s="306"/>
      <c r="AE23" s="307"/>
      <c r="AF23" s="437"/>
      <c r="AG23" s="232"/>
      <c r="AH23" s="306"/>
      <c r="AI23" s="306"/>
      <c r="AJ23" s="306"/>
      <c r="AK23" s="307"/>
      <c r="AL23" s="437"/>
      <c r="AN23" s="306"/>
      <c r="AO23" s="306"/>
      <c r="AP23" s="306"/>
      <c r="AQ23" s="307"/>
      <c r="AR23" s="437"/>
      <c r="AT23" s="306"/>
      <c r="AU23" s="306"/>
      <c r="AV23" s="306"/>
      <c r="AW23" s="307"/>
      <c r="AX23" s="437"/>
    </row>
    <row r="24" spans="1:50" s="241" customFormat="1" ht="18" customHeight="1" x14ac:dyDescent="0.15">
      <c r="A24" s="240"/>
      <c r="B24" s="234" t="s">
        <v>46</v>
      </c>
      <c r="C24" s="227"/>
      <c r="D24" s="406">
        <f t="shared" si="2"/>
        <v>1478509</v>
      </c>
      <c r="E24" s="187">
        <f t="shared" si="0"/>
        <v>3.1644150266100319</v>
      </c>
      <c r="F24" s="227"/>
      <c r="G24" s="235">
        <f>'3solcasaad'!G24</f>
        <v>1249999</v>
      </c>
      <c r="H24" s="571">
        <f t="shared" si="3"/>
        <v>3.3055788775350536</v>
      </c>
      <c r="I24" s="227"/>
      <c r="J24" s="235">
        <f>'3solcasaad'!J24</f>
        <v>159024</v>
      </c>
      <c r="K24" s="571">
        <f t="shared" si="4"/>
        <v>2.6343497848773372</v>
      </c>
      <c r="L24" s="227"/>
      <c r="M24" s="235">
        <f>'3solcasaad'!M24</f>
        <v>69486</v>
      </c>
      <c r="N24" s="571">
        <f t="shared" si="1"/>
        <v>2.4197701973990067</v>
      </c>
      <c r="O24" s="227"/>
      <c r="P24" s="237" t="e">
        <f t="shared" si="5"/>
        <v>#REF!</v>
      </c>
      <c r="Q24" s="238" t="e">
        <f t="shared" si="6"/>
        <v>#REF!</v>
      </c>
      <c r="R24" s="227"/>
      <c r="S24" s="235" t="e">
        <f>GETPIVOTDATA("Cuenta número de expedientes",#REF!,"CCAA",$B24,"TramoEdad",S$1)</f>
        <v>#REF!</v>
      </c>
      <c r="T24" s="236" t="e">
        <f t="shared" si="7"/>
        <v>#REF!</v>
      </c>
      <c r="U24" s="227"/>
      <c r="V24" s="235" t="e">
        <f>GETPIVOTDATA("Cuenta número de expedientes",#REF!,"CCAA",$B24,"TramoEdad",V$1)</f>
        <v>#REF!</v>
      </c>
      <c r="W24" s="236" t="e">
        <f t="shared" si="8"/>
        <v>#REF!</v>
      </c>
      <c r="X24" s="227"/>
      <c r="Y24" s="235" t="e">
        <f>GETPIVOTDATA("Cuenta número de expedientes",#REF!,"CCAA",$B24,"TramoEdad",Y$1)</f>
        <v>#REF!</v>
      </c>
      <c r="Z24" s="236" t="e">
        <f t="shared" si="9"/>
        <v>#REF!</v>
      </c>
      <c r="AA24" s="576"/>
      <c r="AB24" s="306"/>
      <c r="AC24" s="306"/>
      <c r="AD24" s="306"/>
      <c r="AE24" s="307"/>
      <c r="AF24" s="437"/>
      <c r="AG24" s="232"/>
      <c r="AH24" s="306"/>
      <c r="AI24" s="306"/>
      <c r="AJ24" s="306"/>
      <c r="AK24" s="307"/>
      <c r="AL24" s="437"/>
      <c r="AN24" s="306"/>
      <c r="AO24" s="306"/>
      <c r="AP24" s="306"/>
      <c r="AQ24" s="307"/>
      <c r="AR24" s="437"/>
      <c r="AT24" s="306"/>
      <c r="AU24" s="306"/>
      <c r="AV24" s="306"/>
      <c r="AW24" s="307"/>
      <c r="AX24" s="437"/>
    </row>
    <row r="25" spans="1:50" s="233" customFormat="1" ht="18" customHeight="1" x14ac:dyDescent="0.15">
      <c r="B25" s="234" t="s">
        <v>47</v>
      </c>
      <c r="C25" s="227"/>
      <c r="D25" s="407">
        <f t="shared" si="2"/>
        <v>647554</v>
      </c>
      <c r="E25" s="187">
        <f t="shared" si="0"/>
        <v>1.385943276734489</v>
      </c>
      <c r="F25" s="227"/>
      <c r="G25" s="239">
        <f>'3solcasaad'!G25</f>
        <v>521118</v>
      </c>
      <c r="H25" s="571">
        <f t="shared" si="3"/>
        <v>1.3780784252653899</v>
      </c>
      <c r="I25" s="227"/>
      <c r="J25" s="239">
        <f>'3solcasaad'!J25</f>
        <v>84596</v>
      </c>
      <c r="K25" s="571">
        <f t="shared" si="4"/>
        <v>1.4013951001200022</v>
      </c>
      <c r="L25" s="227"/>
      <c r="M25" s="239">
        <f>'3solcasaad'!M25</f>
        <v>41840</v>
      </c>
      <c r="N25" s="571">
        <f t="shared" si="1"/>
        <v>1.4570299781132088</v>
      </c>
      <c r="O25" s="227"/>
      <c r="P25" s="242" t="e">
        <f t="shared" si="5"/>
        <v>#REF!</v>
      </c>
      <c r="Q25" s="238" t="e">
        <f t="shared" si="6"/>
        <v>#REF!</v>
      </c>
      <c r="R25" s="227"/>
      <c r="S25" s="239" t="e">
        <f>GETPIVOTDATA("Cuenta número de expedientes",#REF!,"CCAA",$B25,"TramoEdad",S$1)</f>
        <v>#REF!</v>
      </c>
      <c r="T25" s="236" t="e">
        <f t="shared" si="7"/>
        <v>#REF!</v>
      </c>
      <c r="U25" s="227"/>
      <c r="V25" s="239" t="e">
        <f>GETPIVOTDATA("Cuenta número de expedientes",#REF!,"CCAA",$B25,"TramoEdad",V$1)</f>
        <v>#REF!</v>
      </c>
      <c r="W25" s="236" t="e">
        <f t="shared" si="8"/>
        <v>#REF!</v>
      </c>
      <c r="X25" s="227"/>
      <c r="Y25" s="239" t="e">
        <f>GETPIVOTDATA("Cuenta número de expedientes",#REF!,"CCAA",$B25,"TramoEdad",Y$1)</f>
        <v>#REF!</v>
      </c>
      <c r="Z25" s="236" t="e">
        <f t="shared" si="9"/>
        <v>#REF!</v>
      </c>
      <c r="AA25" s="576"/>
      <c r="AB25" s="306"/>
      <c r="AC25" s="306"/>
      <c r="AD25" s="306"/>
      <c r="AE25" s="307"/>
      <c r="AF25" s="437"/>
      <c r="AG25" s="232"/>
      <c r="AH25" s="306"/>
      <c r="AI25" s="306"/>
      <c r="AJ25" s="306"/>
      <c r="AK25" s="307"/>
      <c r="AL25" s="437"/>
      <c r="AN25" s="306"/>
      <c r="AO25" s="306"/>
      <c r="AP25" s="306"/>
      <c r="AQ25" s="307"/>
      <c r="AR25" s="437"/>
      <c r="AT25" s="306"/>
      <c r="AU25" s="306"/>
      <c r="AV25" s="306"/>
      <c r="AW25" s="307"/>
      <c r="AX25" s="437"/>
    </row>
    <row r="26" spans="1:50" s="233" customFormat="1" ht="18" customHeight="1" x14ac:dyDescent="0.15">
      <c r="B26" s="234" t="s">
        <v>48</v>
      </c>
      <c r="C26" s="227"/>
      <c r="D26" s="407">
        <f t="shared" si="2"/>
        <v>2199088</v>
      </c>
      <c r="E26" s="187">
        <f t="shared" si="0"/>
        <v>4.7066518445527237</v>
      </c>
      <c r="F26" s="227"/>
      <c r="G26" s="239">
        <f>'3solcasaad'!G26</f>
        <v>1714987</v>
      </c>
      <c r="H26" s="571">
        <f t="shared" si="3"/>
        <v>4.5352234701365433</v>
      </c>
      <c r="I26" s="227"/>
      <c r="J26" s="239">
        <f>'3solcasaad'!J26</f>
        <v>324460</v>
      </c>
      <c r="K26" s="571">
        <f t="shared" si="4"/>
        <v>5.3749190763740122</v>
      </c>
      <c r="L26" s="227"/>
      <c r="M26" s="239">
        <f>'3solcasaad'!M26</f>
        <v>159641</v>
      </c>
      <c r="N26" s="571">
        <f t="shared" si="1"/>
        <v>5.5593145969400277</v>
      </c>
      <c r="O26" s="227"/>
      <c r="P26" s="242" t="e">
        <f t="shared" si="5"/>
        <v>#REF!</v>
      </c>
      <c r="Q26" s="238" t="e">
        <f t="shared" si="6"/>
        <v>#REF!</v>
      </c>
      <c r="R26" s="227"/>
      <c r="S26" s="239" t="e">
        <f>GETPIVOTDATA("Cuenta número de expedientes",#REF!,"CCAA",$B26,"TramoEdad",S$1)</f>
        <v>#REF!</v>
      </c>
      <c r="T26" s="236" t="e">
        <f t="shared" si="7"/>
        <v>#REF!</v>
      </c>
      <c r="U26" s="227"/>
      <c r="V26" s="239" t="e">
        <f>GETPIVOTDATA("Cuenta número de expedientes",#REF!,"CCAA",$B26,"TramoEdad",V$1)</f>
        <v>#REF!</v>
      </c>
      <c r="W26" s="236" t="e">
        <f t="shared" si="8"/>
        <v>#REF!</v>
      </c>
      <c r="X26" s="227"/>
      <c r="Y26" s="239" t="e">
        <f>GETPIVOTDATA("Cuenta número de expedientes",#REF!,"CCAA",$B26,"TramoEdad",Y$1)</f>
        <v>#REF!</v>
      </c>
      <c r="Z26" s="236" t="e">
        <f t="shared" si="9"/>
        <v>#REF!</v>
      </c>
      <c r="AA26" s="576"/>
      <c r="AB26" s="306"/>
      <c r="AC26" s="306"/>
      <c r="AD26" s="306"/>
      <c r="AE26" s="307"/>
      <c r="AF26" s="438"/>
      <c r="AG26" s="232"/>
      <c r="AH26" s="306"/>
      <c r="AI26" s="306"/>
      <c r="AJ26" s="306"/>
      <c r="AK26" s="307"/>
      <c r="AL26" s="437"/>
      <c r="AN26" s="306"/>
      <c r="AO26" s="306"/>
      <c r="AP26" s="306"/>
      <c r="AQ26" s="307"/>
      <c r="AR26" s="437"/>
      <c r="AT26" s="306"/>
      <c r="AU26" s="306"/>
      <c r="AV26" s="306"/>
      <c r="AW26" s="307"/>
      <c r="AX26" s="437"/>
    </row>
    <row r="27" spans="1:50" s="233" customFormat="1" ht="18" customHeight="1" x14ac:dyDescent="0.15">
      <c r="B27" s="234" t="s">
        <v>49</v>
      </c>
      <c r="C27" s="227"/>
      <c r="D27" s="407">
        <f t="shared" si="2"/>
        <v>315675</v>
      </c>
      <c r="E27" s="188">
        <f t="shared" si="0"/>
        <v>0.67563113482915682</v>
      </c>
      <c r="F27" s="227"/>
      <c r="G27" s="239">
        <f>'3solcasaad'!G27</f>
        <v>250290</v>
      </c>
      <c r="H27" s="572">
        <f t="shared" si="3"/>
        <v>0.66188319931315831</v>
      </c>
      <c r="I27" s="227"/>
      <c r="J27" s="239">
        <f>'3solcasaad'!J27</f>
        <v>42318</v>
      </c>
      <c r="K27" s="572">
        <f t="shared" si="4"/>
        <v>0.70102886480304327</v>
      </c>
      <c r="L27" s="227"/>
      <c r="M27" s="239">
        <f>'3solcasaad'!M27</f>
        <v>23067</v>
      </c>
      <c r="N27" s="572">
        <f t="shared" si="1"/>
        <v>0.80328179983597969</v>
      </c>
      <c r="O27" s="227"/>
      <c r="P27" s="242" t="e">
        <f t="shared" si="5"/>
        <v>#REF!</v>
      </c>
      <c r="Q27" s="244" t="e">
        <f t="shared" si="6"/>
        <v>#REF!</v>
      </c>
      <c r="R27" s="227"/>
      <c r="S27" s="239" t="e">
        <f>GETPIVOTDATA("Cuenta número de expedientes",#REF!,"CCAA",$B27,"TramoEdad",S$1)</f>
        <v>#REF!</v>
      </c>
      <c r="T27" s="243" t="e">
        <f t="shared" si="7"/>
        <v>#REF!</v>
      </c>
      <c r="U27" s="227"/>
      <c r="V27" s="239" t="e">
        <f>GETPIVOTDATA("Cuenta número de expedientes",#REF!,"CCAA",$B27,"TramoEdad",V$1)</f>
        <v>#REF!</v>
      </c>
      <c r="W27" s="243" t="e">
        <f t="shared" si="8"/>
        <v>#REF!</v>
      </c>
      <c r="X27" s="227"/>
      <c r="Y27" s="239" t="e">
        <f>GETPIVOTDATA("Cuenta número de expedientes",#REF!,"CCAA",$B27,"TramoEdad",Y$1)</f>
        <v>#REF!</v>
      </c>
      <c r="Z27" s="243" t="e">
        <f t="shared" si="9"/>
        <v>#REF!</v>
      </c>
      <c r="AA27" s="576"/>
      <c r="AB27" s="306"/>
      <c r="AC27" s="306"/>
      <c r="AD27" s="306"/>
      <c r="AE27" s="307"/>
      <c r="AF27" s="437"/>
      <c r="AG27" s="232"/>
      <c r="AH27" s="306"/>
      <c r="AI27" s="306"/>
      <c r="AJ27" s="306"/>
      <c r="AK27" s="307"/>
      <c r="AL27" s="437"/>
      <c r="AN27" s="306"/>
      <c r="AO27" s="306"/>
      <c r="AP27" s="306"/>
      <c r="AQ27" s="307"/>
      <c r="AR27" s="437"/>
      <c r="AT27" s="306"/>
      <c r="AU27" s="306"/>
      <c r="AV27" s="306"/>
      <c r="AW27" s="307"/>
      <c r="AX27" s="437"/>
    </row>
    <row r="28" spans="1:50" s="233" customFormat="1" ht="18" customHeight="1" x14ac:dyDescent="0.15">
      <c r="B28" s="245" t="s">
        <v>4</v>
      </c>
      <c r="C28" s="227"/>
      <c r="D28" s="408">
        <f t="shared" si="2"/>
        <v>171528</v>
      </c>
      <c r="E28" s="189">
        <f t="shared" si="0"/>
        <v>0.36711699467799358</v>
      </c>
      <c r="F28" s="227"/>
      <c r="G28" s="246">
        <f>'3solcasaad'!G28</f>
        <v>153112</v>
      </c>
      <c r="H28" s="573">
        <f t="shared" si="3"/>
        <v>0.40489935839720442</v>
      </c>
      <c r="I28" s="227"/>
      <c r="J28" s="246">
        <f>'3solcasaad'!J28</f>
        <v>13498</v>
      </c>
      <c r="K28" s="573">
        <f t="shared" si="4"/>
        <v>0.22360432007919748</v>
      </c>
      <c r="L28" s="227"/>
      <c r="M28" s="246">
        <f>'3solcasaad'!M28</f>
        <v>4918</v>
      </c>
      <c r="N28" s="573">
        <f t="shared" si="1"/>
        <v>0.17126370536235089</v>
      </c>
      <c r="O28" s="227"/>
      <c r="P28" s="248" t="e">
        <f t="shared" si="5"/>
        <v>#REF!</v>
      </c>
      <c r="Q28" s="249" t="e">
        <f t="shared" si="6"/>
        <v>#REF!</v>
      </c>
      <c r="R28" s="227"/>
      <c r="S28" s="246" t="e">
        <f>GETPIVOTDATA("Cuenta número de expedientes",#REF!,"CCAA","Ceuta","TramoEdad",S$1)+GETPIVOTDATA("Cuenta número de expedientes",#REF!,"CCAA","Melilla","TramoEdad",S$1)</f>
        <v>#REF!</v>
      </c>
      <c r="T28" s="247" t="e">
        <f t="shared" si="7"/>
        <v>#REF!</v>
      </c>
      <c r="U28" s="227"/>
      <c r="V28" s="246" t="e">
        <f>GETPIVOTDATA("Cuenta número de expedientes",#REF!,"CCAA","Ceuta","TramoEdad",V$1)+GETPIVOTDATA("Cuenta número de expedientes",#REF!,"CCAA","Melilla","TramoEdad",V$1)</f>
        <v>#REF!</v>
      </c>
      <c r="W28" s="247" t="e">
        <f t="shared" si="8"/>
        <v>#REF!</v>
      </c>
      <c r="X28" s="227"/>
      <c r="Y28" s="246" t="e">
        <f>GETPIVOTDATA("Cuenta número de expedientes",#REF!,"CCAA","Ceuta","TramoEdad",Y$1)+GETPIVOTDATA("Cuenta número de expedientes",#REF!,"CCAA","Melilla","TramoEdad",Y$1)</f>
        <v>#REF!</v>
      </c>
      <c r="Z28" s="247" t="e">
        <f t="shared" si="9"/>
        <v>#REF!</v>
      </c>
      <c r="AA28" s="576"/>
      <c r="AB28" s="306"/>
      <c r="AC28" s="306"/>
      <c r="AD28" s="306"/>
      <c r="AE28" s="307"/>
      <c r="AF28" s="437"/>
      <c r="AG28" s="232"/>
      <c r="AH28" s="306"/>
      <c r="AI28" s="306"/>
      <c r="AJ28" s="306"/>
      <c r="AK28" s="307"/>
      <c r="AL28" s="437"/>
      <c r="AN28" s="306"/>
      <c r="AO28" s="306"/>
      <c r="AP28" s="306"/>
      <c r="AQ28" s="307"/>
      <c r="AR28" s="437"/>
      <c r="AT28" s="306"/>
      <c r="AU28" s="306"/>
      <c r="AV28" s="306"/>
      <c r="AW28" s="307"/>
      <c r="AX28" s="437"/>
    </row>
    <row r="29" spans="1:50" s="224" customFormat="1" ht="3.75" customHeight="1" x14ac:dyDescent="0.15">
      <c r="A29" s="221"/>
      <c r="B29" s="222"/>
      <c r="C29" s="223"/>
      <c r="D29" s="222"/>
      <c r="E29" s="250"/>
      <c r="F29" s="223"/>
      <c r="G29" s="222"/>
      <c r="H29" s="574"/>
      <c r="I29" s="223"/>
      <c r="J29" s="222"/>
      <c r="K29" s="574"/>
      <c r="L29" s="223"/>
      <c r="M29" s="222"/>
      <c r="N29" s="574"/>
      <c r="O29" s="223"/>
      <c r="P29" s="222"/>
      <c r="Q29" s="251"/>
      <c r="R29" s="223"/>
      <c r="S29" s="222"/>
      <c r="T29" s="575"/>
      <c r="U29" s="223"/>
      <c r="V29" s="222"/>
      <c r="W29" s="574"/>
      <c r="X29" s="223"/>
      <c r="Y29" s="222"/>
      <c r="Z29" s="574"/>
      <c r="AA29" s="576"/>
      <c r="AB29" s="310"/>
      <c r="AC29" s="310"/>
      <c r="AD29" s="306"/>
      <c r="AE29" s="307"/>
      <c r="AF29" s="437"/>
      <c r="AG29" s="232"/>
      <c r="AH29" s="310"/>
      <c r="AI29" s="310"/>
      <c r="AJ29" s="306"/>
      <c r="AK29" s="307"/>
      <c r="AL29" s="437"/>
      <c r="AN29" s="310"/>
      <c r="AO29" s="310"/>
      <c r="AP29" s="306"/>
      <c r="AQ29" s="307"/>
      <c r="AR29" s="437"/>
      <c r="AT29" s="310"/>
      <c r="AU29" s="310"/>
      <c r="AV29" s="306"/>
      <c r="AW29" s="307"/>
      <c r="AX29" s="437"/>
    </row>
    <row r="30" spans="1:50" s="252" customFormat="1" ht="18" customHeight="1" x14ac:dyDescent="0.15">
      <c r="B30" s="253" t="s">
        <v>3</v>
      </c>
      <c r="C30" s="212"/>
      <c r="D30" s="254">
        <f>SUM(D11:D28)</f>
        <v>46722980</v>
      </c>
      <c r="E30" s="255">
        <f>SUM(E11:E28)</f>
        <v>100</v>
      </c>
      <c r="F30" s="212"/>
      <c r="G30" s="254">
        <f>SUM(G11:G28)</f>
        <v>37814829</v>
      </c>
      <c r="H30" s="505">
        <f>SUM(H11:H28)</f>
        <v>100</v>
      </c>
      <c r="I30" s="212"/>
      <c r="J30" s="254">
        <f>SUM(J11:J28)</f>
        <v>6036556</v>
      </c>
      <c r="K30" s="505">
        <f>SUM(K11:K28)</f>
        <v>100.00000000000001</v>
      </c>
      <c r="L30" s="212"/>
      <c r="M30" s="254">
        <f>SUM(M11:M28)</f>
        <v>2871595</v>
      </c>
      <c r="N30" s="505">
        <f>SUM(N11:N28)</f>
        <v>100</v>
      </c>
      <c r="O30" s="212"/>
      <c r="P30" s="254" t="e">
        <f>SUM(P11:P28)</f>
        <v>#REF!</v>
      </c>
      <c r="Q30" s="256" t="e">
        <f>P30*100/D30</f>
        <v>#REF!</v>
      </c>
      <c r="R30" s="212"/>
      <c r="S30" s="254" t="e">
        <f>SUM(S11:S28)</f>
        <v>#REF!</v>
      </c>
      <c r="T30" s="255" t="e">
        <f>S30*100/G30</f>
        <v>#REF!</v>
      </c>
      <c r="U30" s="212"/>
      <c r="V30" s="254" t="e">
        <f>SUM(V11:V28)</f>
        <v>#REF!</v>
      </c>
      <c r="W30" s="255" t="e">
        <f>V30*100/J30</f>
        <v>#REF!</v>
      </c>
      <c r="X30" s="212"/>
      <c r="Y30" s="254" t="e">
        <f>SUM(Y11:Y28)</f>
        <v>#REF!</v>
      </c>
      <c r="Z30" s="255" t="e">
        <f>Y30*100/M30</f>
        <v>#REF!</v>
      </c>
      <c r="AA30" s="576"/>
      <c r="AB30" s="306"/>
      <c r="AC30" s="306"/>
      <c r="AD30" s="310"/>
      <c r="AE30" s="310"/>
      <c r="AF30" s="439"/>
      <c r="AG30" s="440"/>
      <c r="AH30" s="306"/>
      <c r="AI30" s="306"/>
      <c r="AJ30" s="310"/>
      <c r="AK30" s="310"/>
      <c r="AL30" s="439"/>
      <c r="AN30" s="306"/>
      <c r="AO30" s="306"/>
      <c r="AP30" s="310"/>
      <c r="AQ30" s="310"/>
      <c r="AR30" s="439"/>
      <c r="AT30" s="306"/>
      <c r="AU30" s="306"/>
      <c r="AV30" s="310"/>
      <c r="AW30" s="310"/>
      <c r="AX30" s="439"/>
    </row>
    <row r="31" spans="1:50" s="257" customFormat="1" ht="5.25" customHeight="1" x14ac:dyDescent="0.2">
      <c r="B31" s="258" t="s">
        <v>42</v>
      </c>
      <c r="C31" s="259"/>
      <c r="D31" s="259"/>
      <c r="E31" s="259"/>
      <c r="F31" s="259"/>
      <c r="G31" s="259"/>
      <c r="H31" s="259"/>
      <c r="I31" s="259"/>
      <c r="O31" s="260"/>
      <c r="R31" s="259"/>
    </row>
    <row r="32" spans="1:50" s="252" customFormat="1" ht="5.25" customHeight="1" x14ac:dyDescent="0.2">
      <c r="B32" s="258" t="s">
        <v>50</v>
      </c>
      <c r="C32" s="261"/>
      <c r="D32" s="261"/>
      <c r="E32" s="261"/>
      <c r="F32" s="261"/>
      <c r="G32" s="261"/>
      <c r="H32" s="261"/>
      <c r="I32" s="261"/>
      <c r="O32" s="260"/>
      <c r="R32" s="261"/>
    </row>
    <row r="33" spans="2:19" s="252" customFormat="1" ht="13.5" customHeight="1" x14ac:dyDescent="0.2">
      <c r="B33" s="1083" t="s">
        <v>227</v>
      </c>
      <c r="C33" s="1083"/>
      <c r="D33" s="1083"/>
      <c r="E33" s="1083"/>
      <c r="F33" s="1083"/>
      <c r="G33" s="1083"/>
      <c r="H33" s="1083"/>
      <c r="I33" s="1083"/>
      <c r="J33" s="1083"/>
      <c r="K33" s="1083"/>
      <c r="L33" s="1083"/>
      <c r="M33" s="1083"/>
      <c r="O33" s="260"/>
    </row>
    <row r="34" spans="2:19" ht="29.25" customHeight="1" x14ac:dyDescent="0.2">
      <c r="B34" s="1090"/>
      <c r="C34" s="1090"/>
      <c r="D34" s="1090"/>
      <c r="E34" s="1090"/>
      <c r="F34" s="1090"/>
      <c r="G34" s="1090"/>
      <c r="H34" s="1090"/>
      <c r="I34" s="1090"/>
      <c r="J34" s="1090"/>
      <c r="K34" s="1090"/>
      <c r="L34" s="1090"/>
      <c r="M34" s="1090"/>
      <c r="N34" s="1090"/>
      <c r="O34" s="1090"/>
      <c r="P34" s="1090"/>
      <c r="Q34" s="263"/>
      <c r="R34" s="263"/>
      <c r="S34" s="263"/>
    </row>
    <row r="35" spans="2:19" ht="4.5" customHeight="1" x14ac:dyDescent="0.2">
      <c r="B35" s="1091"/>
      <c r="C35" s="1091"/>
      <c r="D35" s="1091"/>
      <c r="E35" s="1091"/>
      <c r="F35" s="1091"/>
      <c r="G35" s="1091"/>
      <c r="H35" s="1091"/>
      <c r="I35" s="1091"/>
      <c r="J35" s="1091"/>
      <c r="K35" s="1091"/>
      <c r="L35" s="1091"/>
      <c r="M35" s="1091"/>
      <c r="N35" s="1091"/>
      <c r="O35" s="1091"/>
      <c r="P35" s="1091"/>
      <c r="Q35" s="263"/>
      <c r="R35" s="263"/>
      <c r="S35" s="263"/>
    </row>
    <row r="38" spans="2:19" x14ac:dyDescent="0.2">
      <c r="L38" s="264"/>
      <c r="M38" s="264"/>
      <c r="N38" s="264"/>
    </row>
  </sheetData>
  <mergeCells count="22">
    <mergeCell ref="V7:W7"/>
    <mergeCell ref="P7:Q8"/>
    <mergeCell ref="B33:M33"/>
    <mergeCell ref="B34:P34"/>
    <mergeCell ref="B35:P35"/>
    <mergeCell ref="S7:T7"/>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9">
    <tabColor theme="0"/>
    <pageSetUpPr fitToPage="1"/>
  </sheetPr>
  <dimension ref="A1:AX38"/>
  <sheetViews>
    <sheetView showGridLines="0" zoomScale="90" zoomScaleNormal="90"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1.85546875" style="262" customWidth="1"/>
    <col min="5" max="5" width="7.7109375" style="262" customWidth="1"/>
    <col min="6" max="6" width="0.42578125" style="262" customWidth="1"/>
    <col min="7" max="7" width="12.42578125" style="262" customWidth="1"/>
    <col min="8" max="8" width="6.28515625" style="262" customWidth="1"/>
    <col min="9" max="9" width="0.42578125" style="262" customWidth="1"/>
    <col min="10" max="10" width="10.85546875" style="262" customWidth="1"/>
    <col min="11" max="11" width="6.28515625" style="262" customWidth="1"/>
    <col min="12" max="12" width="0.42578125" style="262" customWidth="1"/>
    <col min="13" max="13" width="11.85546875" style="262" customWidth="1"/>
    <col min="14" max="14" width="6.28515625" style="262" customWidth="1"/>
    <col min="15" max="15" width="0.7109375" style="260" customWidth="1"/>
    <col min="16" max="16" width="10.140625" style="262" bestFit="1" customWidth="1"/>
    <col min="17" max="17" width="8.5703125" style="262" customWidth="1"/>
    <col min="18" max="18" width="0.42578125" style="262" customWidth="1"/>
    <col min="19" max="19" width="8.42578125" style="262" bestFit="1" customWidth="1"/>
    <col min="20" max="20" width="7.85546875" style="262" bestFit="1" customWidth="1"/>
    <col min="21" max="21" width="0.42578125" style="262" customWidth="1"/>
    <col min="22" max="22" width="8.42578125" style="262" bestFit="1" customWidth="1"/>
    <col min="23" max="23" width="7.7109375" style="262" bestFit="1" customWidth="1"/>
    <col min="24" max="24" width="0.42578125" style="262" customWidth="1"/>
    <col min="25" max="25" width="8.42578125" style="298" bestFit="1" customWidth="1"/>
    <col min="26" max="26" width="7.7109375" style="298" bestFit="1" customWidth="1"/>
    <col min="27" max="27" width="11.42578125" style="298"/>
    <col min="28" max="30" width="2.42578125" style="298" bestFit="1" customWidth="1"/>
    <col min="31" max="31" width="13" style="298" bestFit="1" customWidth="1"/>
    <col min="32" max="32" width="3.42578125" style="298" bestFit="1" customWidth="1"/>
    <col min="33" max="33" width="3.85546875" style="298" customWidth="1"/>
    <col min="34" max="36" width="2.42578125" style="298" bestFit="1" customWidth="1"/>
    <col min="37" max="37" width="8.42578125" style="298" bestFit="1" customWidth="1"/>
    <col min="38" max="38" width="3.42578125" style="298" bestFit="1" customWidth="1"/>
    <col min="39" max="39" width="3.5703125" style="298" customWidth="1"/>
    <col min="40" max="42" width="2.42578125" style="298" bestFit="1" customWidth="1"/>
    <col min="43" max="43" width="8.42578125" style="298" bestFit="1" customWidth="1"/>
    <col min="44" max="44" width="4.140625" style="298" bestFit="1" customWidth="1"/>
    <col min="45" max="45" width="3.28515625" style="298" customWidth="1"/>
    <col min="46" max="46" width="4.28515625" style="298" bestFit="1" customWidth="1"/>
    <col min="47" max="47" width="2.42578125" style="298" bestFit="1" customWidth="1"/>
    <col min="48" max="48" width="4.28515625" style="298" bestFit="1" customWidth="1"/>
    <col min="49" max="49" width="8.42578125" style="298" bestFit="1" customWidth="1"/>
    <col min="50" max="50" width="4.28515625" style="298" bestFit="1" customWidth="1"/>
    <col min="51" max="16384" width="11.42578125" style="262"/>
  </cols>
  <sheetData>
    <row r="1" spans="1:50" s="202" customFormat="1" ht="15" customHeight="1" x14ac:dyDescent="0.2">
      <c r="B1" s="203"/>
      <c r="C1" s="204"/>
      <c r="F1" s="204"/>
      <c r="I1" s="204"/>
      <c r="O1" s="205"/>
      <c r="R1" s="204"/>
      <c r="Y1" s="714"/>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row>
    <row r="2" spans="1:50" s="206" customFormat="1" ht="52.5" customHeight="1" x14ac:dyDescent="0.2">
      <c r="B2" s="1059"/>
      <c r="C2" s="1059"/>
      <c r="D2" s="1059"/>
      <c r="E2" s="1059"/>
      <c r="F2" s="1059"/>
      <c r="G2" s="1059"/>
      <c r="H2" s="1059"/>
      <c r="I2" s="1059"/>
      <c r="O2" s="208"/>
      <c r="Y2" s="618"/>
      <c r="Z2" s="618"/>
      <c r="AA2" s="618"/>
      <c r="AB2" s="618"/>
      <c r="AC2" s="618"/>
      <c r="AD2" s="618"/>
      <c r="AE2" s="618"/>
      <c r="AF2" s="618"/>
      <c r="AG2" s="618"/>
      <c r="AH2" s="618"/>
      <c r="AI2" s="618"/>
      <c r="AJ2" s="618"/>
      <c r="AK2" s="618"/>
      <c r="AL2" s="618"/>
      <c r="AM2" s="618"/>
      <c r="AN2" s="618"/>
      <c r="AO2" s="618"/>
      <c r="AP2" s="618"/>
      <c r="AQ2" s="618"/>
      <c r="AR2" s="618"/>
      <c r="AS2" s="618"/>
      <c r="AT2" s="618"/>
      <c r="AU2" s="618"/>
      <c r="AV2" s="618"/>
      <c r="AW2" s="618"/>
      <c r="AX2" s="618"/>
    </row>
    <row r="3" spans="1:50" s="209" customFormat="1" ht="4.5" customHeight="1" x14ac:dyDescent="0.2">
      <c r="B3" s="1060"/>
      <c r="C3" s="1060"/>
      <c r="D3" s="1060"/>
      <c r="E3" s="1060"/>
      <c r="F3" s="1060"/>
      <c r="G3" s="1060"/>
      <c r="H3" s="1060"/>
      <c r="I3" s="1060"/>
      <c r="O3" s="208"/>
      <c r="Y3" s="618"/>
      <c r="Z3" s="618"/>
      <c r="AA3" s="618"/>
      <c r="AB3" s="618"/>
      <c r="AC3" s="618"/>
      <c r="AD3" s="618"/>
      <c r="AE3" s="618"/>
      <c r="AF3" s="618"/>
      <c r="AG3" s="618"/>
      <c r="AH3" s="618"/>
      <c r="AI3" s="618"/>
      <c r="AJ3" s="618"/>
      <c r="AK3" s="618"/>
      <c r="AL3" s="618"/>
      <c r="AM3" s="618"/>
      <c r="AN3" s="618"/>
      <c r="AO3" s="618"/>
      <c r="AP3" s="618"/>
      <c r="AQ3" s="618"/>
      <c r="AR3" s="618"/>
      <c r="AS3" s="618"/>
      <c r="AT3" s="618"/>
      <c r="AU3" s="618"/>
      <c r="AV3" s="618"/>
      <c r="AW3" s="618"/>
      <c r="AX3" s="618"/>
    </row>
    <row r="4" spans="1:50" s="209" customFormat="1" ht="17.25" customHeight="1" x14ac:dyDescent="0.2">
      <c r="A4" s="1060" t="s">
        <v>421</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618"/>
      <c r="AB4" s="618"/>
      <c r="AC4" s="618"/>
      <c r="AD4" s="618"/>
      <c r="AE4" s="618"/>
      <c r="AF4" s="618"/>
      <c r="AG4" s="618"/>
      <c r="AH4" s="618"/>
      <c r="AI4" s="618"/>
      <c r="AJ4" s="618"/>
      <c r="AK4" s="618"/>
      <c r="AL4" s="618"/>
      <c r="AM4" s="618"/>
      <c r="AN4" s="618"/>
      <c r="AO4" s="618"/>
      <c r="AP4" s="618"/>
      <c r="AQ4" s="618"/>
      <c r="AR4" s="618"/>
      <c r="AS4" s="618"/>
      <c r="AT4" s="618"/>
      <c r="AU4" s="618"/>
      <c r="AV4" s="618"/>
      <c r="AW4" s="618"/>
      <c r="AX4" s="618"/>
    </row>
    <row r="5" spans="1:50" s="209" customFormat="1" ht="17.25" customHeight="1" x14ac:dyDescent="0.2">
      <c r="B5" s="1061" t="str">
        <f>porsaad!B6</f>
        <v>Situación a 28 de febrero de 2023</v>
      </c>
      <c r="C5" s="1061"/>
      <c r="D5" s="1061"/>
      <c r="E5" s="1061"/>
      <c r="F5" s="1061"/>
      <c r="G5" s="1061"/>
      <c r="H5" s="1061"/>
      <c r="I5" s="1061"/>
      <c r="J5" s="1061"/>
      <c r="K5" s="1061"/>
      <c r="L5" s="1061"/>
      <c r="M5" s="1061"/>
      <c r="N5" s="1061"/>
      <c r="O5" s="1061"/>
      <c r="P5" s="1061"/>
      <c r="Q5" s="1061"/>
      <c r="R5" s="1061"/>
      <c r="S5" s="1061"/>
      <c r="T5" s="1061"/>
      <c r="U5" s="1061"/>
      <c r="V5" s="1061"/>
      <c r="W5" s="1061"/>
      <c r="X5" s="1061"/>
      <c r="Y5" s="1061"/>
      <c r="Z5" s="1061"/>
      <c r="AA5" s="618"/>
      <c r="AB5" s="618"/>
      <c r="AC5" s="618"/>
      <c r="AD5" s="618"/>
      <c r="AE5" s="618"/>
      <c r="AF5" s="618"/>
      <c r="AG5" s="618"/>
      <c r="AH5" s="618"/>
      <c r="AI5" s="618"/>
      <c r="AJ5" s="618"/>
      <c r="AK5" s="618"/>
      <c r="AL5" s="618"/>
      <c r="AM5" s="618"/>
      <c r="AN5" s="618"/>
      <c r="AO5" s="618"/>
      <c r="AP5" s="618"/>
      <c r="AQ5" s="618"/>
      <c r="AR5" s="618"/>
      <c r="AS5" s="618"/>
      <c r="AT5" s="618"/>
      <c r="AU5" s="618"/>
      <c r="AV5" s="618"/>
      <c r="AW5" s="618"/>
      <c r="AX5" s="618"/>
    </row>
    <row r="6" spans="1:50" s="618" customFormat="1" ht="6" customHeight="1" x14ac:dyDescent="0.2"/>
    <row r="7" spans="1:50" s="432" customFormat="1" ht="12.75" customHeight="1" x14ac:dyDescent="0.2">
      <c r="A7" s="715"/>
      <c r="B7" s="1139" t="s">
        <v>15</v>
      </c>
      <c r="C7" s="675"/>
      <c r="D7" s="1140" t="s">
        <v>218</v>
      </c>
      <c r="E7" s="1140"/>
      <c r="F7" s="675"/>
      <c r="G7" s="1140"/>
      <c r="H7" s="1140"/>
      <c r="I7" s="675"/>
      <c r="J7" s="1140"/>
      <c r="K7" s="1140"/>
      <c r="L7" s="675"/>
      <c r="M7" s="1140"/>
      <c r="N7" s="1140"/>
      <c r="O7" s="675"/>
      <c r="P7" s="1140" t="s">
        <v>33</v>
      </c>
      <c r="Q7" s="1140"/>
      <c r="R7" s="675"/>
      <c r="S7" s="1140"/>
      <c r="T7" s="1140"/>
      <c r="U7" s="675"/>
      <c r="V7" s="1140"/>
      <c r="W7" s="1140"/>
      <c r="X7" s="675"/>
      <c r="Y7" s="1104"/>
      <c r="Z7" s="1104"/>
      <c r="AA7" s="673"/>
      <c r="AB7" s="673"/>
      <c r="AC7" s="597"/>
      <c r="AD7" s="597"/>
      <c r="AE7" s="597"/>
      <c r="AF7" s="597"/>
      <c r="AG7" s="597"/>
      <c r="AH7" s="597"/>
      <c r="AI7" s="598"/>
      <c r="AJ7" s="597"/>
      <c r="AK7" s="597"/>
      <c r="AL7" s="597"/>
      <c r="AM7" s="597"/>
      <c r="AN7" s="597"/>
      <c r="AO7" s="597"/>
      <c r="AP7" s="597"/>
      <c r="AQ7" s="597"/>
      <c r="AR7" s="597"/>
      <c r="AS7" s="597"/>
      <c r="AT7" s="597"/>
      <c r="AU7" s="597"/>
      <c r="AV7" s="597"/>
      <c r="AW7" s="597"/>
      <c r="AX7" s="597"/>
    </row>
    <row r="8" spans="1:50" s="432" customFormat="1" ht="33.75" customHeight="1" x14ac:dyDescent="0.2">
      <c r="A8" s="715"/>
      <c r="B8" s="1139"/>
      <c r="C8" s="675"/>
      <c r="D8" s="1140"/>
      <c r="E8" s="1140"/>
      <c r="F8" s="675"/>
      <c r="G8" s="1140" t="s">
        <v>177</v>
      </c>
      <c r="H8" s="1140"/>
      <c r="I8" s="675"/>
      <c r="J8" s="1140" t="s">
        <v>183</v>
      </c>
      <c r="K8" s="1140"/>
      <c r="L8" s="675"/>
      <c r="M8" s="1140" t="s">
        <v>178</v>
      </c>
      <c r="N8" s="1140"/>
      <c r="O8" s="675"/>
      <c r="P8" s="1140"/>
      <c r="Q8" s="1140"/>
      <c r="R8" s="675"/>
      <c r="S8" s="1140" t="s">
        <v>184</v>
      </c>
      <c r="T8" s="1140"/>
      <c r="U8" s="675"/>
      <c r="V8" s="1140" t="s">
        <v>185</v>
      </c>
      <c r="W8" s="1140"/>
      <c r="X8" s="675"/>
      <c r="Y8" s="1104" t="s">
        <v>186</v>
      </c>
      <c r="Z8" s="1104"/>
      <c r="AA8" s="673"/>
      <c r="AB8" s="673"/>
      <c r="AC8" s="597"/>
      <c r="AD8" s="597"/>
      <c r="AE8" s="597"/>
      <c r="AF8" s="597"/>
      <c r="AG8" s="597"/>
      <c r="AH8" s="597"/>
      <c r="AI8" s="598"/>
      <c r="AJ8" s="597"/>
      <c r="AK8" s="597"/>
      <c r="AL8" s="597"/>
      <c r="AM8" s="597"/>
      <c r="AN8" s="597"/>
      <c r="AO8" s="597"/>
      <c r="AP8" s="597"/>
      <c r="AQ8" s="597"/>
      <c r="AR8" s="597"/>
      <c r="AS8" s="597"/>
      <c r="AT8" s="597"/>
      <c r="AU8" s="597"/>
      <c r="AV8" s="597"/>
      <c r="AW8" s="597"/>
      <c r="AX8" s="597"/>
    </row>
    <row r="9" spans="1:50" s="436" customFormat="1" ht="36.75" customHeight="1" x14ac:dyDescent="0.2">
      <c r="A9" s="716"/>
      <c r="B9" s="1139"/>
      <c r="C9" s="507"/>
      <c r="D9" s="676" t="s">
        <v>12</v>
      </c>
      <c r="E9" s="676" t="s">
        <v>13</v>
      </c>
      <c r="F9" s="507"/>
      <c r="G9" s="676" t="s">
        <v>12</v>
      </c>
      <c r="H9" s="434" t="s">
        <v>13</v>
      </c>
      <c r="I9" s="507"/>
      <c r="J9" s="676" t="s">
        <v>12</v>
      </c>
      <c r="K9" s="434" t="s">
        <v>13</v>
      </c>
      <c r="L9" s="507"/>
      <c r="M9" s="676" t="s">
        <v>12</v>
      </c>
      <c r="N9" s="434" t="s">
        <v>13</v>
      </c>
      <c r="O9" s="507"/>
      <c r="P9" s="676" t="s">
        <v>12</v>
      </c>
      <c r="Q9" s="676" t="s">
        <v>119</v>
      </c>
      <c r="R9" s="507"/>
      <c r="S9" s="676" t="s">
        <v>12</v>
      </c>
      <c r="T9" s="434" t="s">
        <v>119</v>
      </c>
      <c r="U9" s="507"/>
      <c r="V9" s="676" t="s">
        <v>12</v>
      </c>
      <c r="W9" s="434" t="s">
        <v>13</v>
      </c>
      <c r="X9" s="507"/>
      <c r="Y9" s="600" t="s">
        <v>12</v>
      </c>
      <c r="Z9" s="584" t="s">
        <v>13</v>
      </c>
      <c r="AA9" s="584"/>
      <c r="AB9" s="585"/>
      <c r="AC9" s="586"/>
      <c r="AD9" s="586"/>
      <c r="AE9" s="586"/>
      <c r="AF9" s="586"/>
      <c r="AG9" s="601"/>
      <c r="AH9" s="601"/>
      <c r="AI9" s="601"/>
      <c r="AJ9" s="601"/>
      <c r="AK9" s="601"/>
      <c r="AL9" s="601"/>
      <c r="AM9" s="601"/>
      <c r="AN9" s="601"/>
      <c r="AO9" s="601"/>
      <c r="AP9" s="601"/>
      <c r="AQ9" s="601"/>
      <c r="AR9" s="601"/>
      <c r="AS9" s="601"/>
      <c r="AT9" s="601"/>
      <c r="AU9" s="601"/>
      <c r="AV9" s="601"/>
      <c r="AW9" s="601"/>
      <c r="AX9" s="601"/>
    </row>
    <row r="10" spans="1:50" s="232" customFormat="1" ht="4.5" customHeight="1" x14ac:dyDescent="0.2">
      <c r="A10" s="677"/>
      <c r="B10" s="431"/>
      <c r="C10" s="514"/>
      <c r="D10" s="431"/>
      <c r="E10" s="431"/>
      <c r="F10" s="514"/>
      <c r="G10" s="431"/>
      <c r="H10" s="431"/>
      <c r="I10" s="514"/>
      <c r="J10" s="431"/>
      <c r="K10" s="431"/>
      <c r="L10" s="514"/>
      <c r="M10" s="431"/>
      <c r="N10" s="431"/>
      <c r="O10" s="514"/>
      <c r="P10" s="431"/>
      <c r="Q10" s="431"/>
      <c r="R10" s="514"/>
      <c r="S10" s="431"/>
      <c r="T10" s="431"/>
      <c r="U10" s="514"/>
      <c r="V10" s="431"/>
      <c r="W10" s="431"/>
      <c r="X10" s="514"/>
      <c r="Y10" s="673"/>
      <c r="Z10" s="673"/>
      <c r="AA10" s="673"/>
      <c r="AB10" s="585"/>
      <c r="AC10" s="586"/>
      <c r="AD10" s="586"/>
      <c r="AE10" s="586"/>
      <c r="AF10" s="586"/>
      <c r="AG10" s="588"/>
      <c r="AH10" s="588"/>
      <c r="AI10" s="588"/>
      <c r="AJ10" s="588"/>
      <c r="AK10" s="588"/>
      <c r="AL10" s="588"/>
      <c r="AM10" s="588"/>
      <c r="AN10" s="588"/>
      <c r="AO10" s="588"/>
      <c r="AP10" s="588"/>
      <c r="AQ10" s="588"/>
      <c r="AR10" s="588"/>
      <c r="AS10" s="588"/>
      <c r="AT10" s="588"/>
      <c r="AU10" s="588"/>
      <c r="AV10" s="588"/>
      <c r="AW10" s="588"/>
      <c r="AX10" s="588"/>
    </row>
    <row r="11" spans="1:50" s="232" customFormat="1" ht="18" customHeight="1" x14ac:dyDescent="0.15">
      <c r="A11" s="677"/>
      <c r="B11" s="678" t="s">
        <v>11</v>
      </c>
      <c r="C11" s="679"/>
      <c r="D11" s="680">
        <f>G11+J11+M11</f>
        <v>8500187</v>
      </c>
      <c r="E11" s="681">
        <f t="shared" ref="E11:E28" si="0">D11*100/$D$30</f>
        <v>17.904395579860061</v>
      </c>
      <c r="F11" s="679"/>
      <c r="G11" s="682">
        <f>'20pobl'!J12</f>
        <v>6973199</v>
      </c>
      <c r="H11" s="683">
        <f>G11*100/$G$30</f>
        <v>18.352257489589149</v>
      </c>
      <c r="I11" s="679"/>
      <c r="J11" s="682">
        <f>'20pobl'!Q12</f>
        <v>1106846</v>
      </c>
      <c r="K11" s="683">
        <f>J11*100/$J$30</f>
        <v>16.733562354496399</v>
      </c>
      <c r="L11" s="679"/>
      <c r="M11" s="682">
        <f>'20pobl'!X12</f>
        <v>420142</v>
      </c>
      <c r="N11" s="683">
        <f t="shared" ref="N11:N28" si="1">M11*100/$M$30</f>
        <v>14.66728900119149</v>
      </c>
      <c r="O11" s="679"/>
      <c r="P11" s="684">
        <f t="shared" ref="P11:P28" si="2">S11+V11+Y11</f>
        <v>375850</v>
      </c>
      <c r="Q11" s="685">
        <f>P11*100/D11</f>
        <v>4.4216674291989104</v>
      </c>
      <c r="R11" s="679"/>
      <c r="S11" s="682">
        <f>'34adictcasaad'!G12</f>
        <v>109617</v>
      </c>
      <c r="T11" s="686">
        <f>S11*100/G11</f>
        <v>1.5719757890173505</v>
      </c>
      <c r="U11" s="679"/>
      <c r="V11" s="682">
        <f>'34adictcasaad'!J12</f>
        <v>89803</v>
      </c>
      <c r="W11" s="686">
        <f>V11*100/J11</f>
        <v>8.1134141515621874</v>
      </c>
      <c r="X11" s="679"/>
      <c r="Y11" s="606">
        <f>'34adictcasaad'!M12</f>
        <v>176430</v>
      </c>
      <c r="Z11" s="610">
        <f>Y11*100/M11</f>
        <v>41.992945242322833</v>
      </c>
      <c r="AA11" s="589"/>
      <c r="AB11" s="590">
        <f t="shared" ref="AB11:AB28" si="3">_xlfn.RANK.EQ(Q11,Q$11:Q$30,0)</f>
        <v>5</v>
      </c>
      <c r="AC11" s="590">
        <v>1</v>
      </c>
      <c r="AD11" s="590">
        <f>MATCH(AC11,AB$11:AB$30,0)</f>
        <v>7</v>
      </c>
      <c r="AE11" s="591" t="str">
        <f t="shared" ref="AE11:AE29" si="4">INDEX(B$11:B$30,AD11,1)</f>
        <v>Castilla y León</v>
      </c>
      <c r="AF11" s="592">
        <f t="shared" ref="AF11:AF29" si="5">INDEX(Q$11:Q$30,AD11,1)</f>
        <v>5.9205357744959199</v>
      </c>
      <c r="AG11" s="588"/>
      <c r="AH11" s="590">
        <f>_xlfn.RANK.EQ(T11,T$11:T$30,0)</f>
        <v>4</v>
      </c>
      <c r="AI11" s="590">
        <v>1</v>
      </c>
      <c r="AJ11" s="590">
        <f>MATCH(AI11,AH$11:AH$30,0)</f>
        <v>16</v>
      </c>
      <c r="AK11" s="591" t="str">
        <f>INDEX(B$11:B$30,AJ11,1)</f>
        <v>País Vasco</v>
      </c>
      <c r="AL11" s="592">
        <f>INDEX(T$11:T$30,AJ11,1)</f>
        <v>1.7081284717369138</v>
      </c>
      <c r="AM11" s="588"/>
      <c r="AN11" s="590">
        <f>_xlfn.RANK.EQ(W11,W$11:W$30,0)</f>
        <v>1</v>
      </c>
      <c r="AO11" s="590">
        <v>1</v>
      </c>
      <c r="AP11" s="590">
        <f>MATCH(AO11,AN$11:AN$30,0)</f>
        <v>1</v>
      </c>
      <c r="AQ11" s="591" t="str">
        <f>INDEX(B$11:B$30,AP11,1)</f>
        <v>Andalucía</v>
      </c>
      <c r="AR11" s="592">
        <f>INDEX(W$11:W$30,AP11,1)</f>
        <v>8.1134141515621874</v>
      </c>
      <c r="AS11" s="588"/>
      <c r="AT11" s="590">
        <f>_xlfn.RANK.EQ(Z11,Z$11:Z$30,0)</f>
        <v>1</v>
      </c>
      <c r="AU11" s="590">
        <v>1</v>
      </c>
      <c r="AV11" s="590">
        <f>MATCH(AU11,AT$11:AT$30,0)</f>
        <v>1</v>
      </c>
      <c r="AW11" s="591" t="str">
        <f>INDEX(B$11:B$30,AV11,1)</f>
        <v>Andalucía</v>
      </c>
      <c r="AX11" s="592">
        <f>INDEX(Z$11:Z$30,AV11,1)</f>
        <v>41.992945242322833</v>
      </c>
    </row>
    <row r="12" spans="1:50" s="232" customFormat="1" ht="18" customHeight="1" x14ac:dyDescent="0.15">
      <c r="A12" s="677"/>
      <c r="B12" s="678" t="s">
        <v>10</v>
      </c>
      <c r="C12" s="679"/>
      <c r="D12" s="680">
        <f t="shared" ref="D12:D28" si="6">G12+J12+M12</f>
        <v>1326315</v>
      </c>
      <c r="E12" s="681">
        <f t="shared" si="0"/>
        <v>2.793687765163531</v>
      </c>
      <c r="F12" s="679"/>
      <c r="G12" s="682">
        <f>'20pobl'!J13</f>
        <v>1033381</v>
      </c>
      <c r="H12" s="683">
        <f t="shared" ref="H12:H28" si="7">G12*100/$G$30</f>
        <v>2.7196806224588062</v>
      </c>
      <c r="I12" s="679"/>
      <c r="J12" s="682">
        <f>'20pobl'!Q13</f>
        <v>195961</v>
      </c>
      <c r="K12" s="683">
        <f t="shared" ref="K12:K28" si="8">J12*100/$J$30</f>
        <v>2.9625852309620928</v>
      </c>
      <c r="L12" s="679"/>
      <c r="M12" s="682">
        <f>'20pobl'!X13</f>
        <v>96973</v>
      </c>
      <c r="N12" s="683">
        <f t="shared" si="1"/>
        <v>3.3853578464246428</v>
      </c>
      <c r="O12" s="679"/>
      <c r="P12" s="684">
        <f t="shared" si="2"/>
        <v>47165</v>
      </c>
      <c r="Q12" s="685">
        <f t="shared" ref="Q12:Q28" si="9">P12*100/D12</f>
        <v>3.5560933865635236</v>
      </c>
      <c r="R12" s="679"/>
      <c r="S12" s="682">
        <f>'34adictcasaad'!G13</f>
        <v>9610</v>
      </c>
      <c r="T12" s="686">
        <f t="shared" ref="T12:T28" si="10">S12*100/G12</f>
        <v>0.92995710197884418</v>
      </c>
      <c r="U12" s="679"/>
      <c r="V12" s="682">
        <f>'34adictcasaad'!J13</f>
        <v>8958</v>
      </c>
      <c r="W12" s="686">
        <f t="shared" ref="W12:W28" si="11">V12*100/J12</f>
        <v>4.5713177622077863</v>
      </c>
      <c r="X12" s="679"/>
      <c r="Y12" s="606">
        <f>'34adictcasaad'!M13</f>
        <v>28597</v>
      </c>
      <c r="Z12" s="610">
        <f t="shared" ref="Z12:Z28" si="12">Y12*100/M12</f>
        <v>29.489651758736969</v>
      </c>
      <c r="AA12" s="589"/>
      <c r="AB12" s="590">
        <f t="shared" si="3"/>
        <v>11</v>
      </c>
      <c r="AC12" s="590">
        <v>2</v>
      </c>
      <c r="AD12" s="590">
        <f t="shared" ref="AD12:AD28" si="13">MATCH(AC12,AB$11:AB$30,0)</f>
        <v>11</v>
      </c>
      <c r="AE12" s="591" t="str">
        <f t="shared" si="4"/>
        <v>Extremadura</v>
      </c>
      <c r="AF12" s="592">
        <f t="shared" si="5"/>
        <v>5.1143560338877636</v>
      </c>
      <c r="AG12" s="588"/>
      <c r="AH12" s="590">
        <f t="shared" ref="AH12:AH30" si="14">_xlfn.RANK.EQ(T12,T$11:T$30,0)</f>
        <v>19</v>
      </c>
      <c r="AI12" s="590">
        <v>2</v>
      </c>
      <c r="AJ12" s="590">
        <f t="shared" ref="AJ12:AJ28" si="15">MATCH(AI12,AH$11:AH$30,0)</f>
        <v>18</v>
      </c>
      <c r="AK12" s="591" t="str">
        <f t="shared" ref="AK12:AK29" si="16">INDEX(B$11:B$30,AJ12,1)</f>
        <v>Ceuta y Melilla</v>
      </c>
      <c r="AL12" s="592">
        <f t="shared" ref="AL12:AL29" si="17">INDEX(T$11:T$30,AJ12,1)</f>
        <v>1.6888954785316179</v>
      </c>
      <c r="AM12" s="588"/>
      <c r="AN12" s="590">
        <f t="shared" ref="AN12:AN30" si="18">_xlfn.RANK.EQ(W12,W$11:W$30,0)</f>
        <v>16</v>
      </c>
      <c r="AO12" s="590">
        <v>2</v>
      </c>
      <c r="AP12" s="590">
        <f t="shared" ref="AP12:AP28" si="19">MATCH(AO12,AN$11:AN$30,0)</f>
        <v>11</v>
      </c>
      <c r="AQ12" s="591" t="str">
        <f t="shared" ref="AQ12:AQ29" si="20">INDEX(B$11:B$30,AP12,1)</f>
        <v>Extremadura</v>
      </c>
      <c r="AR12" s="592">
        <f t="shared" ref="AR12:AR28" si="21">INDEX(W$11:W$30,AP12,1)</f>
        <v>7.730259924912037</v>
      </c>
      <c r="AS12" s="588"/>
      <c r="AT12" s="590">
        <f t="shared" ref="AT12:AT30" si="22">_xlfn.RANK.EQ(Z12,Z$11:Z$30,0)</f>
        <v>13</v>
      </c>
      <c r="AU12" s="590">
        <v>2</v>
      </c>
      <c r="AV12" s="590">
        <f t="shared" ref="AV12:AV28" si="23">MATCH(AU12,AT$11:AT$30,0)</f>
        <v>11</v>
      </c>
      <c r="AW12" s="591" t="str">
        <f t="shared" ref="AW12:AW29" si="24">INDEX(B$11:B$30,AV12,1)</f>
        <v>Extremadura</v>
      </c>
      <c r="AX12" s="592">
        <f t="shared" ref="AX12:AX29" si="25">INDEX(Z$11:Z$30,AV12,1)</f>
        <v>39.912552967531241</v>
      </c>
    </row>
    <row r="13" spans="1:50" s="232" customFormat="1" ht="18" customHeight="1" x14ac:dyDescent="0.15">
      <c r="A13" s="677"/>
      <c r="B13" s="678" t="s">
        <v>40</v>
      </c>
      <c r="C13" s="679"/>
      <c r="D13" s="680">
        <f t="shared" si="6"/>
        <v>1004686</v>
      </c>
      <c r="E13" s="681">
        <f t="shared" si="0"/>
        <v>2.1162235110294971</v>
      </c>
      <c r="F13" s="679"/>
      <c r="G13" s="682">
        <f>'20pobl'!J14</f>
        <v>731830</v>
      </c>
      <c r="H13" s="683">
        <f t="shared" si="7"/>
        <v>1.9260503821282062</v>
      </c>
      <c r="I13" s="679"/>
      <c r="J13" s="682">
        <f>'20pobl'!Q14</f>
        <v>187640</v>
      </c>
      <c r="K13" s="683">
        <f t="shared" si="8"/>
        <v>2.8367863643159974</v>
      </c>
      <c r="L13" s="679"/>
      <c r="M13" s="682">
        <f>'20pobl'!X14</f>
        <v>85216</v>
      </c>
      <c r="N13" s="683">
        <f t="shared" si="1"/>
        <v>2.974917288739364</v>
      </c>
      <c r="O13" s="679"/>
      <c r="P13" s="684">
        <f t="shared" si="2"/>
        <v>40338</v>
      </c>
      <c r="Q13" s="685">
        <f t="shared" si="9"/>
        <v>4.0149857766506152</v>
      </c>
      <c r="R13" s="679"/>
      <c r="S13" s="682">
        <f>'34adictcasaad'!G14</f>
        <v>9430</v>
      </c>
      <c r="T13" s="686">
        <f t="shared" si="10"/>
        <v>1.2885506196794339</v>
      </c>
      <c r="U13" s="679"/>
      <c r="V13" s="682">
        <f>'34adictcasaad'!J14</f>
        <v>8691</v>
      </c>
      <c r="W13" s="686">
        <f t="shared" si="11"/>
        <v>4.6317416329140908</v>
      </c>
      <c r="X13" s="679"/>
      <c r="Y13" s="606">
        <f>'34adictcasaad'!M14</f>
        <v>22217</v>
      </c>
      <c r="Z13" s="610">
        <f t="shared" si="12"/>
        <v>26.071395043184378</v>
      </c>
      <c r="AA13" s="589"/>
      <c r="AB13" s="590">
        <f t="shared" si="3"/>
        <v>8</v>
      </c>
      <c r="AC13" s="590">
        <v>3</v>
      </c>
      <c r="AD13" s="590">
        <f t="shared" si="13"/>
        <v>16</v>
      </c>
      <c r="AE13" s="591" t="str">
        <f t="shared" si="4"/>
        <v>País Vasco</v>
      </c>
      <c r="AF13" s="593">
        <f t="shared" si="5"/>
        <v>4.9562670333044405</v>
      </c>
      <c r="AG13" s="588"/>
      <c r="AH13" s="590">
        <f t="shared" si="14"/>
        <v>11</v>
      </c>
      <c r="AI13" s="590">
        <v>3</v>
      </c>
      <c r="AJ13" s="590">
        <f t="shared" si="15"/>
        <v>7</v>
      </c>
      <c r="AK13" s="591" t="str">
        <f t="shared" si="16"/>
        <v>Castilla y León</v>
      </c>
      <c r="AL13" s="592">
        <f t="shared" si="17"/>
        <v>1.6860521245170774</v>
      </c>
      <c r="AM13" s="588"/>
      <c r="AN13" s="590">
        <f t="shared" si="18"/>
        <v>15</v>
      </c>
      <c r="AO13" s="590">
        <v>3</v>
      </c>
      <c r="AP13" s="590">
        <f t="shared" si="19"/>
        <v>9</v>
      </c>
      <c r="AQ13" s="591" t="str">
        <f t="shared" si="20"/>
        <v>Cataluña</v>
      </c>
      <c r="AR13" s="592">
        <f t="shared" si="21"/>
        <v>6.9584548932164578</v>
      </c>
      <c r="AS13" s="588"/>
      <c r="AT13" s="590">
        <f t="shared" si="22"/>
        <v>17</v>
      </c>
      <c r="AU13" s="590">
        <v>3</v>
      </c>
      <c r="AV13" s="590">
        <f t="shared" si="23"/>
        <v>7</v>
      </c>
      <c r="AW13" s="591" t="str">
        <f t="shared" si="24"/>
        <v>Castilla y León</v>
      </c>
      <c r="AX13" s="592">
        <f t="shared" si="25"/>
        <v>39.341932712825503</v>
      </c>
    </row>
    <row r="14" spans="1:50" s="232" customFormat="1" ht="18" customHeight="1" x14ac:dyDescent="0.15">
      <c r="A14" s="677"/>
      <c r="B14" s="678" t="s">
        <v>41</v>
      </c>
      <c r="C14" s="679"/>
      <c r="D14" s="680">
        <f t="shared" si="6"/>
        <v>1176659</v>
      </c>
      <c r="E14" s="681">
        <f t="shared" si="0"/>
        <v>2.4784593796115968</v>
      </c>
      <c r="F14" s="679"/>
      <c r="G14" s="682">
        <f>'20pobl'!J15</f>
        <v>984374</v>
      </c>
      <c r="H14" s="683">
        <f t="shared" si="7"/>
        <v>2.5907026479606889</v>
      </c>
      <c r="I14" s="679"/>
      <c r="J14" s="682">
        <f>'20pobl'!Q15</f>
        <v>141017</v>
      </c>
      <c r="K14" s="683">
        <f t="shared" si="8"/>
        <v>2.1319287078274836</v>
      </c>
      <c r="L14" s="679"/>
      <c r="M14" s="682">
        <f>'20pobl'!X15</f>
        <v>51268</v>
      </c>
      <c r="N14" s="683">
        <f t="shared" si="1"/>
        <v>1.789781960653982</v>
      </c>
      <c r="O14" s="679"/>
      <c r="P14" s="684">
        <f t="shared" si="2"/>
        <v>36595</v>
      </c>
      <c r="Q14" s="685">
        <f t="shared" si="9"/>
        <v>3.110076921181073</v>
      </c>
      <c r="R14" s="679"/>
      <c r="S14" s="682">
        <f>'34adictcasaad'!G15</f>
        <v>10369</v>
      </c>
      <c r="T14" s="686">
        <f t="shared" si="10"/>
        <v>1.0533598002385272</v>
      </c>
      <c r="U14" s="679"/>
      <c r="V14" s="682">
        <f>'34adictcasaad'!J15</f>
        <v>8371</v>
      </c>
      <c r="W14" s="686">
        <f t="shared" si="11"/>
        <v>5.9361637249409647</v>
      </c>
      <c r="X14" s="679"/>
      <c r="Y14" s="606">
        <f>'34adictcasaad'!M15</f>
        <v>17855</v>
      </c>
      <c r="Z14" s="610">
        <f t="shared" si="12"/>
        <v>34.82679254115628</v>
      </c>
      <c r="AA14" s="589"/>
      <c r="AB14" s="590">
        <f t="shared" si="3"/>
        <v>16</v>
      </c>
      <c r="AC14" s="590">
        <v>4</v>
      </c>
      <c r="AD14" s="590">
        <f t="shared" si="13"/>
        <v>17</v>
      </c>
      <c r="AE14" s="591" t="str">
        <f t="shared" si="4"/>
        <v>Rioja, La</v>
      </c>
      <c r="AF14" s="592">
        <f t="shared" si="5"/>
        <v>4.4377477398622034</v>
      </c>
      <c r="AG14" s="588"/>
      <c r="AH14" s="590">
        <f t="shared" si="14"/>
        <v>15</v>
      </c>
      <c r="AI14" s="590">
        <v>4</v>
      </c>
      <c r="AJ14" s="590">
        <f t="shared" si="15"/>
        <v>1</v>
      </c>
      <c r="AK14" s="591" t="str">
        <f t="shared" si="16"/>
        <v>Andalucía</v>
      </c>
      <c r="AL14" s="592">
        <f t="shared" si="17"/>
        <v>1.5719757890173505</v>
      </c>
      <c r="AM14" s="588"/>
      <c r="AN14" s="590">
        <f t="shared" si="18"/>
        <v>9</v>
      </c>
      <c r="AO14" s="590">
        <v>4</v>
      </c>
      <c r="AP14" s="590">
        <f t="shared" si="19"/>
        <v>8</v>
      </c>
      <c r="AQ14" s="591" t="str">
        <f t="shared" si="20"/>
        <v>Castilla - La Mancha</v>
      </c>
      <c r="AR14" s="592">
        <f t="shared" si="21"/>
        <v>6.4929984542288421</v>
      </c>
      <c r="AS14" s="588"/>
      <c r="AT14" s="590">
        <f t="shared" si="22"/>
        <v>8</v>
      </c>
      <c r="AU14" s="590">
        <v>4</v>
      </c>
      <c r="AV14" s="590">
        <f t="shared" si="23"/>
        <v>9</v>
      </c>
      <c r="AW14" s="591" t="str">
        <f t="shared" si="24"/>
        <v>Cataluña</v>
      </c>
      <c r="AX14" s="592">
        <f t="shared" si="25"/>
        <v>38.392400148255355</v>
      </c>
    </row>
    <row r="15" spans="1:50" s="232" customFormat="1" ht="18" customHeight="1" x14ac:dyDescent="0.15">
      <c r="A15" s="677"/>
      <c r="B15" s="678" t="s">
        <v>9</v>
      </c>
      <c r="C15" s="679"/>
      <c r="D15" s="680">
        <f t="shared" si="6"/>
        <v>2177701</v>
      </c>
      <c r="E15" s="681">
        <f t="shared" si="0"/>
        <v>4.5870073397981521</v>
      </c>
      <c r="F15" s="679"/>
      <c r="G15" s="682">
        <f>'20pobl'!J16</f>
        <v>1804834</v>
      </c>
      <c r="H15" s="683">
        <f t="shared" si="7"/>
        <v>4.7500119090198254</v>
      </c>
      <c r="I15" s="679"/>
      <c r="J15" s="682">
        <f>'20pobl'!Q16</f>
        <v>277418</v>
      </c>
      <c r="K15" s="683">
        <f t="shared" si="8"/>
        <v>4.1940716244714098</v>
      </c>
      <c r="L15" s="679"/>
      <c r="M15" s="682">
        <f>'20pobl'!X16</f>
        <v>95449</v>
      </c>
      <c r="N15" s="683">
        <f t="shared" si="1"/>
        <v>3.3321545284087914</v>
      </c>
      <c r="O15" s="679"/>
      <c r="P15" s="684">
        <f t="shared" si="2"/>
        <v>48083</v>
      </c>
      <c r="Q15" s="685">
        <f t="shared" si="9"/>
        <v>2.2079706993751667</v>
      </c>
      <c r="R15" s="679"/>
      <c r="S15" s="682">
        <f>'34adictcasaad'!G16</f>
        <v>18363</v>
      </c>
      <c r="T15" s="686">
        <f t="shared" si="10"/>
        <v>1.0174342903557889</v>
      </c>
      <c r="U15" s="679"/>
      <c r="V15" s="682">
        <f>'34adictcasaad'!J16</f>
        <v>10067</v>
      </c>
      <c r="W15" s="686">
        <f t="shared" si="11"/>
        <v>3.6288200477258146</v>
      </c>
      <c r="X15" s="679"/>
      <c r="Y15" s="606">
        <f>'34adictcasaad'!M16</f>
        <v>19653</v>
      </c>
      <c r="Z15" s="610">
        <f t="shared" si="12"/>
        <v>20.590053326907562</v>
      </c>
      <c r="AA15" s="589"/>
      <c r="AB15" s="590">
        <f t="shared" si="3"/>
        <v>19</v>
      </c>
      <c r="AC15" s="590">
        <v>5</v>
      </c>
      <c r="AD15" s="590">
        <f t="shared" si="13"/>
        <v>1</v>
      </c>
      <c r="AE15" s="591" t="str">
        <f t="shared" si="4"/>
        <v>Andalucía</v>
      </c>
      <c r="AF15" s="592">
        <f t="shared" si="5"/>
        <v>4.4216674291989104</v>
      </c>
      <c r="AG15" s="588"/>
      <c r="AH15" s="590">
        <f t="shared" si="14"/>
        <v>16</v>
      </c>
      <c r="AI15" s="590">
        <v>5</v>
      </c>
      <c r="AJ15" s="590">
        <f t="shared" si="15"/>
        <v>11</v>
      </c>
      <c r="AK15" s="591" t="str">
        <f t="shared" si="16"/>
        <v>Extremadura</v>
      </c>
      <c r="AL15" s="592">
        <f t="shared" si="17"/>
        <v>1.5181395393773105</v>
      </c>
      <c r="AM15" s="588"/>
      <c r="AN15" s="590">
        <f t="shared" si="18"/>
        <v>18</v>
      </c>
      <c r="AO15" s="590">
        <v>5</v>
      </c>
      <c r="AP15" s="590">
        <f t="shared" si="19"/>
        <v>14</v>
      </c>
      <c r="AQ15" s="591" t="str">
        <f t="shared" si="20"/>
        <v>Murcia, Región de</v>
      </c>
      <c r="AR15" s="592">
        <f t="shared" si="21"/>
        <v>6.283855132851965</v>
      </c>
      <c r="AS15" s="588"/>
      <c r="AT15" s="590">
        <f t="shared" si="22"/>
        <v>18</v>
      </c>
      <c r="AU15" s="590">
        <v>5</v>
      </c>
      <c r="AV15" s="590">
        <f t="shared" si="23"/>
        <v>8</v>
      </c>
      <c r="AW15" s="591" t="str">
        <f t="shared" si="24"/>
        <v>Castilla - La Mancha</v>
      </c>
      <c r="AX15" s="592">
        <f t="shared" si="25"/>
        <v>37.859282342974709</v>
      </c>
    </row>
    <row r="16" spans="1:50" s="232" customFormat="1" ht="18" customHeight="1" x14ac:dyDescent="0.15">
      <c r="A16" s="677"/>
      <c r="B16" s="678" t="s">
        <v>8</v>
      </c>
      <c r="C16" s="679"/>
      <c r="D16" s="687">
        <f t="shared" si="6"/>
        <v>585402</v>
      </c>
      <c r="E16" s="681">
        <f t="shared" si="0"/>
        <v>1.2330633409878207</v>
      </c>
      <c r="F16" s="679"/>
      <c r="G16" s="688">
        <f>'20pobl'!J17</f>
        <v>450337</v>
      </c>
      <c r="H16" s="683">
        <f t="shared" si="7"/>
        <v>1.1852093395139172</v>
      </c>
      <c r="I16" s="679"/>
      <c r="J16" s="688">
        <f>'20pobl'!Q17</f>
        <v>94037</v>
      </c>
      <c r="K16" s="683">
        <f t="shared" si="8"/>
        <v>1.4216738400190974</v>
      </c>
      <c r="L16" s="679"/>
      <c r="M16" s="688">
        <f>'20pobl'!X17</f>
        <v>41028</v>
      </c>
      <c r="N16" s="683">
        <f t="shared" si="1"/>
        <v>1.4323003487889439</v>
      </c>
      <c r="O16" s="679"/>
      <c r="P16" s="688">
        <f t="shared" si="2"/>
        <v>22681</v>
      </c>
      <c r="Q16" s="685">
        <f t="shared" si="9"/>
        <v>3.874431587182825</v>
      </c>
      <c r="R16" s="679"/>
      <c r="S16" s="688">
        <f>'34adictcasaad'!G17</f>
        <v>6214</v>
      </c>
      <c r="T16" s="686">
        <f t="shared" si="10"/>
        <v>1.37985553041389</v>
      </c>
      <c r="U16" s="679"/>
      <c r="V16" s="688">
        <f>'34adictcasaad'!J17</f>
        <v>4736</v>
      </c>
      <c r="W16" s="686">
        <f t="shared" si="11"/>
        <v>5.0363154928379252</v>
      </c>
      <c r="X16" s="679"/>
      <c r="Y16" s="612">
        <f>'34adictcasaad'!M17</f>
        <v>11731</v>
      </c>
      <c r="Z16" s="610">
        <f t="shared" si="12"/>
        <v>28.592668421565762</v>
      </c>
      <c r="AA16" s="589"/>
      <c r="AB16" s="590">
        <f t="shared" si="3"/>
        <v>10</v>
      </c>
      <c r="AC16" s="590">
        <v>6</v>
      </c>
      <c r="AD16" s="590">
        <f t="shared" si="13"/>
        <v>8</v>
      </c>
      <c r="AE16" s="591" t="str">
        <f t="shared" si="4"/>
        <v>Castilla - La Mancha</v>
      </c>
      <c r="AF16" s="592">
        <f t="shared" si="5"/>
        <v>4.2690208286255293</v>
      </c>
      <c r="AG16" s="588"/>
      <c r="AH16" s="590">
        <f t="shared" si="14"/>
        <v>7</v>
      </c>
      <c r="AI16" s="590">
        <v>6</v>
      </c>
      <c r="AJ16" s="590">
        <f t="shared" si="15"/>
        <v>14</v>
      </c>
      <c r="AK16" s="591" t="str">
        <f t="shared" si="16"/>
        <v>Murcia, Región de</v>
      </c>
      <c r="AL16" s="592">
        <f t="shared" si="17"/>
        <v>1.4106186660482678</v>
      </c>
      <c r="AM16" s="588"/>
      <c r="AN16" s="590">
        <f t="shared" si="18"/>
        <v>14</v>
      </c>
      <c r="AO16" s="590">
        <v>6</v>
      </c>
      <c r="AP16" s="590">
        <f t="shared" si="19"/>
        <v>16</v>
      </c>
      <c r="AQ16" s="591" t="str">
        <f t="shared" si="20"/>
        <v>País Vasco</v>
      </c>
      <c r="AR16" s="592">
        <f t="shared" si="21"/>
        <v>6.1685682738314318</v>
      </c>
      <c r="AS16" s="588"/>
      <c r="AT16" s="590">
        <f t="shared" si="22"/>
        <v>16</v>
      </c>
      <c r="AU16" s="590">
        <v>6</v>
      </c>
      <c r="AV16" s="590">
        <f t="shared" si="23"/>
        <v>17</v>
      </c>
      <c r="AW16" s="591" t="str">
        <f t="shared" si="24"/>
        <v>Rioja, La</v>
      </c>
      <c r="AX16" s="592">
        <f t="shared" si="25"/>
        <v>37.026331240684705</v>
      </c>
    </row>
    <row r="17" spans="1:50" s="232" customFormat="1" ht="18" customHeight="1" x14ac:dyDescent="0.15">
      <c r="A17" s="677"/>
      <c r="B17" s="678" t="s">
        <v>7</v>
      </c>
      <c r="C17" s="679"/>
      <c r="D17" s="680">
        <f t="shared" si="6"/>
        <v>2372640</v>
      </c>
      <c r="E17" s="681">
        <f t="shared" si="0"/>
        <v>4.9976177145984177</v>
      </c>
      <c r="F17" s="679"/>
      <c r="G17" s="682">
        <f>'20pobl'!J18</f>
        <v>1750539</v>
      </c>
      <c r="H17" s="683">
        <f t="shared" si="7"/>
        <v>4.60711683024791</v>
      </c>
      <c r="I17" s="679"/>
      <c r="J17" s="682">
        <f>'20pobl'!Q18</f>
        <v>403248</v>
      </c>
      <c r="K17" s="683">
        <f t="shared" si="8"/>
        <v>6.0963996367389539</v>
      </c>
      <c r="L17" s="679"/>
      <c r="M17" s="682">
        <f>'20pobl'!X18</f>
        <v>218853</v>
      </c>
      <c r="N17" s="683">
        <f t="shared" si="1"/>
        <v>7.6402268751464053</v>
      </c>
      <c r="O17" s="679"/>
      <c r="P17" s="684">
        <f t="shared" si="2"/>
        <v>140473</v>
      </c>
      <c r="Q17" s="685">
        <f>P17*100/D17</f>
        <v>5.9205357744959199</v>
      </c>
      <c r="R17" s="679"/>
      <c r="S17" s="682">
        <f>'34adictcasaad'!G18</f>
        <v>29515</v>
      </c>
      <c r="T17" s="686">
        <f>S17*100/G17</f>
        <v>1.6860521245170774</v>
      </c>
      <c r="U17" s="679"/>
      <c r="V17" s="682">
        <f>'34adictcasaad'!J18</f>
        <v>24857</v>
      </c>
      <c r="W17" s="686">
        <f>V17*100/J17</f>
        <v>6.1641967226123873</v>
      </c>
      <c r="X17" s="679"/>
      <c r="Y17" s="606">
        <f>'34adictcasaad'!M18</f>
        <v>86101</v>
      </c>
      <c r="Z17" s="610">
        <f>Y17*100/M17</f>
        <v>39.341932712825503</v>
      </c>
      <c r="AA17" s="589"/>
      <c r="AB17" s="590">
        <f t="shared" si="3"/>
        <v>1</v>
      </c>
      <c r="AC17" s="590">
        <v>7</v>
      </c>
      <c r="AD17" s="590">
        <f t="shared" si="13"/>
        <v>9</v>
      </c>
      <c r="AE17" s="591" t="str">
        <f t="shared" si="4"/>
        <v>Cataluña</v>
      </c>
      <c r="AF17" s="592">
        <f t="shared" si="5"/>
        <v>4.2409020545231888</v>
      </c>
      <c r="AG17" s="588"/>
      <c r="AH17" s="590">
        <f t="shared" si="14"/>
        <v>3</v>
      </c>
      <c r="AI17" s="590">
        <v>7</v>
      </c>
      <c r="AJ17" s="590">
        <f t="shared" si="15"/>
        <v>6</v>
      </c>
      <c r="AK17" s="591" t="str">
        <f t="shared" si="16"/>
        <v>Cantabria</v>
      </c>
      <c r="AL17" s="592">
        <f t="shared" si="17"/>
        <v>1.37985553041389</v>
      </c>
      <c r="AM17" s="588"/>
      <c r="AN17" s="590">
        <f t="shared" si="18"/>
        <v>7</v>
      </c>
      <c r="AO17" s="590">
        <v>7</v>
      </c>
      <c r="AP17" s="590">
        <f t="shared" si="19"/>
        <v>7</v>
      </c>
      <c r="AQ17" s="591" t="str">
        <f t="shared" si="20"/>
        <v>Castilla y León</v>
      </c>
      <c r="AR17" s="592">
        <f t="shared" si="21"/>
        <v>6.1641967226123873</v>
      </c>
      <c r="AS17" s="588"/>
      <c r="AT17" s="590">
        <f t="shared" si="22"/>
        <v>3</v>
      </c>
      <c r="AU17" s="590">
        <v>7</v>
      </c>
      <c r="AV17" s="590">
        <f t="shared" si="23"/>
        <v>16</v>
      </c>
      <c r="AW17" s="591" t="str">
        <f t="shared" si="24"/>
        <v>País Vasco</v>
      </c>
      <c r="AX17" s="592">
        <f t="shared" si="25"/>
        <v>36.841444506518862</v>
      </c>
    </row>
    <row r="18" spans="1:50" s="232" customFormat="1" ht="18" customHeight="1" x14ac:dyDescent="0.15">
      <c r="A18" s="677"/>
      <c r="B18" s="678" t="s">
        <v>43</v>
      </c>
      <c r="C18" s="679"/>
      <c r="D18" s="680">
        <f t="shared" si="6"/>
        <v>2053328</v>
      </c>
      <c r="E18" s="681">
        <f t="shared" si="0"/>
        <v>4.3250338806902606</v>
      </c>
      <c r="F18" s="679"/>
      <c r="G18" s="682">
        <f>'20pobl'!J19</f>
        <v>1657821</v>
      </c>
      <c r="H18" s="683">
        <f t="shared" si="7"/>
        <v>4.3630990401461611</v>
      </c>
      <c r="I18" s="679"/>
      <c r="J18" s="682">
        <f>'20pobl'!Q19</f>
        <v>263299</v>
      </c>
      <c r="K18" s="683">
        <f t="shared" si="8"/>
        <v>3.9806172081541131</v>
      </c>
      <c r="L18" s="679"/>
      <c r="M18" s="682">
        <f>'20pobl'!X19</f>
        <v>132208</v>
      </c>
      <c r="N18" s="683">
        <f t="shared" si="1"/>
        <v>4.6154227481887657</v>
      </c>
      <c r="O18" s="679"/>
      <c r="P18" s="684">
        <f t="shared" si="2"/>
        <v>87657</v>
      </c>
      <c r="Q18" s="685">
        <f t="shared" si="9"/>
        <v>4.2690208286255293</v>
      </c>
      <c r="R18" s="679"/>
      <c r="S18" s="682">
        <f>'34adictcasaad'!G19</f>
        <v>20508</v>
      </c>
      <c r="T18" s="686">
        <f t="shared" si="10"/>
        <v>1.2370454952615511</v>
      </c>
      <c r="U18" s="679"/>
      <c r="V18" s="682">
        <f>'34adictcasaad'!J19</f>
        <v>17096</v>
      </c>
      <c r="W18" s="686">
        <f t="shared" si="11"/>
        <v>6.4929984542288421</v>
      </c>
      <c r="X18" s="679"/>
      <c r="Y18" s="606">
        <f>'34adictcasaad'!M19</f>
        <v>50053</v>
      </c>
      <c r="Z18" s="610">
        <f t="shared" si="12"/>
        <v>37.859282342974709</v>
      </c>
      <c r="AA18" s="589"/>
      <c r="AB18" s="590">
        <f t="shared" si="3"/>
        <v>6</v>
      </c>
      <c r="AC18" s="590">
        <v>8</v>
      </c>
      <c r="AD18" s="590">
        <f t="shared" si="13"/>
        <v>3</v>
      </c>
      <c r="AE18" s="591" t="str">
        <f t="shared" si="4"/>
        <v>Asturias, Principado de</v>
      </c>
      <c r="AF18" s="592">
        <f t="shared" si="5"/>
        <v>4.0149857766506152</v>
      </c>
      <c r="AG18" s="588"/>
      <c r="AH18" s="590">
        <f t="shared" si="14"/>
        <v>12</v>
      </c>
      <c r="AI18" s="590">
        <v>8</v>
      </c>
      <c r="AJ18" s="590">
        <f t="shared" si="15"/>
        <v>17</v>
      </c>
      <c r="AK18" s="591" t="str">
        <f t="shared" si="16"/>
        <v>Rioja, La</v>
      </c>
      <c r="AL18" s="592">
        <f t="shared" si="17"/>
        <v>1.3404184973769224</v>
      </c>
      <c r="AM18" s="588"/>
      <c r="AN18" s="590">
        <f t="shared" si="18"/>
        <v>4</v>
      </c>
      <c r="AO18" s="590">
        <v>8</v>
      </c>
      <c r="AP18" s="590">
        <f t="shared" si="19"/>
        <v>20</v>
      </c>
      <c r="AQ18" s="591" t="str">
        <f t="shared" si="20"/>
        <v>TOTAL</v>
      </c>
      <c r="AR18" s="592">
        <f t="shared" si="21"/>
        <v>5.9391094782741076</v>
      </c>
      <c r="AS18" s="588"/>
      <c r="AT18" s="590">
        <f t="shared" si="22"/>
        <v>5</v>
      </c>
      <c r="AU18" s="590">
        <v>8</v>
      </c>
      <c r="AV18" s="590">
        <f t="shared" si="23"/>
        <v>4</v>
      </c>
      <c r="AW18" s="591" t="str">
        <f t="shared" si="24"/>
        <v>Balears, Illes</v>
      </c>
      <c r="AX18" s="592">
        <f t="shared" si="25"/>
        <v>34.82679254115628</v>
      </c>
    </row>
    <row r="19" spans="1:50" s="232" customFormat="1" ht="18" customHeight="1" x14ac:dyDescent="0.15">
      <c r="A19" s="677"/>
      <c r="B19" s="678" t="s">
        <v>44</v>
      </c>
      <c r="C19" s="679"/>
      <c r="D19" s="680">
        <f t="shared" si="6"/>
        <v>7792611</v>
      </c>
      <c r="E19" s="681">
        <f t="shared" si="0"/>
        <v>16.413990650319683</v>
      </c>
      <c r="F19" s="679"/>
      <c r="G19" s="682">
        <f>'20pobl'!J20</f>
        <v>6290816</v>
      </c>
      <c r="H19" s="683">
        <f t="shared" si="7"/>
        <v>16.556343086096817</v>
      </c>
      <c r="I19" s="679"/>
      <c r="J19" s="682">
        <f>'20pobl'!Q20</f>
        <v>1048523</v>
      </c>
      <c r="K19" s="683">
        <f t="shared" si="8"/>
        <v>15.851821301810395</v>
      </c>
      <c r="L19" s="679"/>
      <c r="M19" s="682">
        <f>'20pobl'!X20</f>
        <v>453272</v>
      </c>
      <c r="N19" s="683">
        <f t="shared" si="1"/>
        <v>15.823867692704059</v>
      </c>
      <c r="O19" s="679"/>
      <c r="P19" s="684">
        <f t="shared" si="2"/>
        <v>330477</v>
      </c>
      <c r="Q19" s="685">
        <f t="shared" si="9"/>
        <v>4.2409020545231888</v>
      </c>
      <c r="R19" s="679"/>
      <c r="S19" s="682">
        <f>'34adictcasaad'!G20</f>
        <v>83494</v>
      </c>
      <c r="T19" s="686">
        <f t="shared" si="10"/>
        <v>1.3272364030357906</v>
      </c>
      <c r="U19" s="679"/>
      <c r="V19" s="682">
        <f>'34adictcasaad'!J20</f>
        <v>72961</v>
      </c>
      <c r="W19" s="686">
        <f t="shared" si="11"/>
        <v>6.9584548932164578</v>
      </c>
      <c r="X19" s="679"/>
      <c r="Y19" s="606">
        <f>'34adictcasaad'!M20</f>
        <v>174022</v>
      </c>
      <c r="Z19" s="610">
        <f t="shared" si="12"/>
        <v>38.392400148255355</v>
      </c>
      <c r="AA19" s="589"/>
      <c r="AB19" s="590">
        <f t="shared" si="3"/>
        <v>7</v>
      </c>
      <c r="AC19" s="590">
        <v>9</v>
      </c>
      <c r="AD19" s="590">
        <f t="shared" si="13"/>
        <v>20</v>
      </c>
      <c r="AE19" s="591" t="str">
        <f t="shared" si="4"/>
        <v>TOTAL</v>
      </c>
      <c r="AF19" s="592">
        <f t="shared" si="5"/>
        <v>3.9187920823028</v>
      </c>
      <c r="AG19" s="588"/>
      <c r="AH19" s="590">
        <f t="shared" si="14"/>
        <v>9</v>
      </c>
      <c r="AI19" s="590">
        <v>9</v>
      </c>
      <c r="AJ19" s="590">
        <f t="shared" si="15"/>
        <v>9</v>
      </c>
      <c r="AK19" s="591" t="str">
        <f t="shared" si="16"/>
        <v>Cataluña</v>
      </c>
      <c r="AL19" s="592">
        <f t="shared" si="17"/>
        <v>1.3272364030357906</v>
      </c>
      <c r="AM19" s="588"/>
      <c r="AN19" s="590">
        <f t="shared" si="18"/>
        <v>3</v>
      </c>
      <c r="AO19" s="590">
        <v>9</v>
      </c>
      <c r="AP19" s="590">
        <f t="shared" si="19"/>
        <v>4</v>
      </c>
      <c r="AQ19" s="591" t="str">
        <f t="shared" si="20"/>
        <v>Balears, Illes</v>
      </c>
      <c r="AR19" s="592">
        <f t="shared" si="21"/>
        <v>5.9361637249409647</v>
      </c>
      <c r="AS19" s="588"/>
      <c r="AT19" s="590">
        <f t="shared" si="22"/>
        <v>4</v>
      </c>
      <c r="AU19" s="590">
        <v>9</v>
      </c>
      <c r="AV19" s="590">
        <f t="shared" si="23"/>
        <v>13</v>
      </c>
      <c r="AW19" s="591" t="str">
        <f t="shared" si="24"/>
        <v>Madrid, Comunidad de</v>
      </c>
      <c r="AX19" s="592">
        <f t="shared" si="25"/>
        <v>34.526593819711891</v>
      </c>
    </row>
    <row r="20" spans="1:50" s="232" customFormat="1" ht="18" customHeight="1" x14ac:dyDescent="0.15">
      <c r="A20" s="677"/>
      <c r="B20" s="678" t="s">
        <v>6</v>
      </c>
      <c r="C20" s="679"/>
      <c r="D20" s="680">
        <f t="shared" si="6"/>
        <v>5097967</v>
      </c>
      <c r="E20" s="681">
        <f t="shared" si="0"/>
        <v>10.738118799159649</v>
      </c>
      <c r="F20" s="679"/>
      <c r="G20" s="682">
        <f>'20pobl'!J21</f>
        <v>4079746</v>
      </c>
      <c r="H20" s="683">
        <f t="shared" si="7"/>
        <v>10.737188065925176</v>
      </c>
      <c r="I20" s="679"/>
      <c r="J20" s="682">
        <f>'20pobl'!Q21</f>
        <v>729753</v>
      </c>
      <c r="K20" s="683">
        <f t="shared" si="8"/>
        <v>11.032580258573288</v>
      </c>
      <c r="L20" s="679"/>
      <c r="M20" s="682">
        <f>'20pobl'!X21</f>
        <v>288468</v>
      </c>
      <c r="N20" s="683">
        <f t="shared" si="1"/>
        <v>10.070508360496467</v>
      </c>
      <c r="O20" s="679"/>
      <c r="P20" s="684">
        <f t="shared" si="2"/>
        <v>172035</v>
      </c>
      <c r="Q20" s="685">
        <f t="shared" si="9"/>
        <v>3.3745804945383129</v>
      </c>
      <c r="R20" s="679"/>
      <c r="S20" s="682">
        <f>'34adictcasaad'!G21</f>
        <v>47906</v>
      </c>
      <c r="T20" s="686">
        <f t="shared" si="10"/>
        <v>1.1742397688483548</v>
      </c>
      <c r="U20" s="679"/>
      <c r="V20" s="682">
        <f>'34adictcasaad'!J21</f>
        <v>36895</v>
      </c>
      <c r="W20" s="686">
        <f t="shared" si="11"/>
        <v>5.0558202569910637</v>
      </c>
      <c r="X20" s="679"/>
      <c r="Y20" s="606">
        <f>'34adictcasaad'!M21</f>
        <v>87234</v>
      </c>
      <c r="Z20" s="610">
        <f t="shared" si="12"/>
        <v>30.240442614085445</v>
      </c>
      <c r="AA20" s="589"/>
      <c r="AB20" s="590">
        <f t="shared" si="3"/>
        <v>12</v>
      </c>
      <c r="AC20" s="590">
        <v>10</v>
      </c>
      <c r="AD20" s="590">
        <f t="shared" si="13"/>
        <v>6</v>
      </c>
      <c r="AE20" s="591" t="str">
        <f t="shared" si="4"/>
        <v>Cantabria</v>
      </c>
      <c r="AF20" s="593">
        <f t="shared" si="5"/>
        <v>3.874431587182825</v>
      </c>
      <c r="AG20" s="588"/>
      <c r="AH20" s="590">
        <f t="shared" si="14"/>
        <v>13</v>
      </c>
      <c r="AI20" s="590">
        <v>10</v>
      </c>
      <c r="AJ20" s="590">
        <f t="shared" si="15"/>
        <v>20</v>
      </c>
      <c r="AK20" s="591" t="str">
        <f t="shared" si="16"/>
        <v>TOTAL</v>
      </c>
      <c r="AL20" s="592">
        <f t="shared" si="17"/>
        <v>1.2940196192219213</v>
      </c>
      <c r="AM20" s="588"/>
      <c r="AN20" s="590">
        <f t="shared" si="18"/>
        <v>12</v>
      </c>
      <c r="AO20" s="590">
        <v>10</v>
      </c>
      <c r="AP20" s="590">
        <f t="shared" si="19"/>
        <v>18</v>
      </c>
      <c r="AQ20" s="591" t="str">
        <f t="shared" si="20"/>
        <v>Ceuta y Melilla</v>
      </c>
      <c r="AR20" s="592">
        <f t="shared" si="21"/>
        <v>5.7951751179637139</v>
      </c>
      <c r="AS20" s="588"/>
      <c r="AT20" s="590">
        <f t="shared" si="22"/>
        <v>11</v>
      </c>
      <c r="AU20" s="590">
        <v>10</v>
      </c>
      <c r="AV20" s="590">
        <f t="shared" si="23"/>
        <v>20</v>
      </c>
      <c r="AW20" s="591" t="str">
        <f t="shared" si="24"/>
        <v>TOTAL</v>
      </c>
      <c r="AX20" s="592">
        <f t="shared" si="25"/>
        <v>34.07030169143961</v>
      </c>
    </row>
    <row r="21" spans="1:50" s="232" customFormat="1" ht="18" customHeight="1" x14ac:dyDescent="0.15">
      <c r="A21" s="677"/>
      <c r="B21" s="678" t="s">
        <v>5</v>
      </c>
      <c r="C21" s="679"/>
      <c r="D21" s="680">
        <f t="shared" si="6"/>
        <v>1054776</v>
      </c>
      <c r="E21" s="681">
        <f t="shared" si="0"/>
        <v>2.221730739822839</v>
      </c>
      <c r="F21" s="679"/>
      <c r="G21" s="682">
        <f>'20pobl'!J22</f>
        <v>828053</v>
      </c>
      <c r="H21" s="683">
        <f t="shared" si="7"/>
        <v>2.1792927279182428</v>
      </c>
      <c r="I21" s="679"/>
      <c r="J21" s="682">
        <f>'20pobl'!Q22</f>
        <v>152621</v>
      </c>
      <c r="K21" s="683">
        <f t="shared" si="8"/>
        <v>2.3073607530818152</v>
      </c>
      <c r="L21" s="679"/>
      <c r="M21" s="682">
        <f>'20pobl'!X22</f>
        <v>74102</v>
      </c>
      <c r="N21" s="683">
        <f t="shared" si="1"/>
        <v>2.5869240627366263</v>
      </c>
      <c r="O21" s="679"/>
      <c r="P21" s="684">
        <f t="shared" si="2"/>
        <v>53945</v>
      </c>
      <c r="Q21" s="685">
        <f t="shared" si="9"/>
        <v>5.1143560338877636</v>
      </c>
      <c r="R21" s="679"/>
      <c r="S21" s="682">
        <f>'34adictcasaad'!G22</f>
        <v>12571</v>
      </c>
      <c r="T21" s="686">
        <f t="shared" si="10"/>
        <v>1.5181395393773105</v>
      </c>
      <c r="U21" s="679"/>
      <c r="V21" s="682">
        <f>'34adictcasaad'!J22</f>
        <v>11798</v>
      </c>
      <c r="W21" s="686">
        <f t="shared" si="11"/>
        <v>7.730259924912037</v>
      </c>
      <c r="X21" s="679"/>
      <c r="Y21" s="606">
        <f>'34adictcasaad'!M22</f>
        <v>29576</v>
      </c>
      <c r="Z21" s="610">
        <f t="shared" si="12"/>
        <v>39.912552967531241</v>
      </c>
      <c r="AA21" s="589"/>
      <c r="AB21" s="590">
        <f t="shared" si="3"/>
        <v>2</v>
      </c>
      <c r="AC21" s="590">
        <v>11</v>
      </c>
      <c r="AD21" s="590">
        <f t="shared" si="13"/>
        <v>2</v>
      </c>
      <c r="AE21" s="591" t="str">
        <f t="shared" si="4"/>
        <v>Aragón</v>
      </c>
      <c r="AF21" s="592">
        <f t="shared" si="5"/>
        <v>3.5560933865635236</v>
      </c>
      <c r="AG21" s="588"/>
      <c r="AH21" s="590">
        <f t="shared" si="14"/>
        <v>5</v>
      </c>
      <c r="AI21" s="590">
        <v>11</v>
      </c>
      <c r="AJ21" s="590">
        <f t="shared" si="15"/>
        <v>3</v>
      </c>
      <c r="AK21" s="591" t="str">
        <f t="shared" si="16"/>
        <v>Asturias, Principado de</v>
      </c>
      <c r="AL21" s="592">
        <f t="shared" si="17"/>
        <v>1.2885506196794339</v>
      </c>
      <c r="AM21" s="588"/>
      <c r="AN21" s="590">
        <f t="shared" si="18"/>
        <v>2</v>
      </c>
      <c r="AO21" s="590">
        <v>11</v>
      </c>
      <c r="AP21" s="590">
        <f t="shared" si="19"/>
        <v>17</v>
      </c>
      <c r="AQ21" s="591" t="str">
        <f t="shared" si="20"/>
        <v>Rioja, La</v>
      </c>
      <c r="AR21" s="592">
        <f t="shared" si="21"/>
        <v>5.6369085848854636</v>
      </c>
      <c r="AS21" s="588"/>
      <c r="AT21" s="590">
        <f t="shared" si="22"/>
        <v>2</v>
      </c>
      <c r="AU21" s="590">
        <v>11</v>
      </c>
      <c r="AV21" s="590">
        <f t="shared" si="23"/>
        <v>10</v>
      </c>
      <c r="AW21" s="591" t="str">
        <f t="shared" si="24"/>
        <v>Comunitat Valenciana</v>
      </c>
      <c r="AX21" s="592">
        <f t="shared" si="25"/>
        <v>30.240442614085445</v>
      </c>
    </row>
    <row r="22" spans="1:50" s="232" customFormat="1" ht="18" customHeight="1" x14ac:dyDescent="0.15">
      <c r="A22" s="677"/>
      <c r="B22" s="678" t="s">
        <v>38</v>
      </c>
      <c r="C22" s="679"/>
      <c r="D22" s="680">
        <f t="shared" si="6"/>
        <v>2690464</v>
      </c>
      <c r="E22" s="681">
        <f t="shared" si="0"/>
        <v>5.6670672950339354</v>
      </c>
      <c r="F22" s="679"/>
      <c r="G22" s="682">
        <f>'20pobl'!J23</f>
        <v>1987834</v>
      </c>
      <c r="H22" s="683">
        <f t="shared" si="7"/>
        <v>5.231636357224275</v>
      </c>
      <c r="I22" s="679"/>
      <c r="J22" s="682">
        <f>'20pobl'!Q23</f>
        <v>464829</v>
      </c>
      <c r="K22" s="683">
        <f t="shared" si="8"/>
        <v>7.0273959120584131</v>
      </c>
      <c r="L22" s="679"/>
      <c r="M22" s="682">
        <f>'20pobl'!X23</f>
        <v>237801</v>
      </c>
      <c r="N22" s="683">
        <f t="shared" si="1"/>
        <v>8.3017074983513606</v>
      </c>
      <c r="O22" s="679"/>
      <c r="P22" s="684">
        <f t="shared" si="2"/>
        <v>79668</v>
      </c>
      <c r="Q22" s="685">
        <f t="shared" si="9"/>
        <v>2.9611249212031829</v>
      </c>
      <c r="R22" s="679"/>
      <c r="S22" s="682">
        <f>'34adictcasaad'!G23</f>
        <v>22454</v>
      </c>
      <c r="T22" s="686">
        <f t="shared" si="10"/>
        <v>1.1295711814970466</v>
      </c>
      <c r="U22" s="679"/>
      <c r="V22" s="682">
        <f>'34adictcasaad'!J23</f>
        <v>14660</v>
      </c>
      <c r="W22" s="686">
        <f t="shared" si="11"/>
        <v>3.1538479742012653</v>
      </c>
      <c r="X22" s="679"/>
      <c r="Y22" s="606">
        <f>'34adictcasaad'!M23</f>
        <v>42554</v>
      </c>
      <c r="Z22" s="610">
        <f t="shared" si="12"/>
        <v>17.894794386903335</v>
      </c>
      <c r="AA22" s="589"/>
      <c r="AB22" s="590">
        <f t="shared" si="3"/>
        <v>17</v>
      </c>
      <c r="AC22" s="590">
        <v>12</v>
      </c>
      <c r="AD22" s="590">
        <f t="shared" si="13"/>
        <v>10</v>
      </c>
      <c r="AE22" s="591" t="str">
        <f t="shared" si="4"/>
        <v>Comunitat Valenciana</v>
      </c>
      <c r="AF22" s="592">
        <f t="shared" si="5"/>
        <v>3.3745804945383129</v>
      </c>
      <c r="AG22" s="588"/>
      <c r="AH22" s="590">
        <f t="shared" si="14"/>
        <v>14</v>
      </c>
      <c r="AI22" s="590">
        <v>12</v>
      </c>
      <c r="AJ22" s="590">
        <f t="shared" si="15"/>
        <v>8</v>
      </c>
      <c r="AK22" s="591" t="str">
        <f t="shared" si="16"/>
        <v>Castilla - La Mancha</v>
      </c>
      <c r="AL22" s="592">
        <f t="shared" si="17"/>
        <v>1.2370454952615511</v>
      </c>
      <c r="AM22" s="588"/>
      <c r="AN22" s="590">
        <f t="shared" si="18"/>
        <v>19</v>
      </c>
      <c r="AO22" s="590">
        <v>12</v>
      </c>
      <c r="AP22" s="590">
        <f t="shared" si="19"/>
        <v>10</v>
      </c>
      <c r="AQ22" s="591" t="str">
        <f t="shared" si="20"/>
        <v>Comunitat Valenciana</v>
      </c>
      <c r="AR22" s="592">
        <f t="shared" si="21"/>
        <v>5.0558202569910637</v>
      </c>
      <c r="AS22" s="588"/>
      <c r="AT22" s="590">
        <f t="shared" si="22"/>
        <v>19</v>
      </c>
      <c r="AU22" s="590">
        <v>12</v>
      </c>
      <c r="AV22" s="590">
        <f t="shared" si="23"/>
        <v>14</v>
      </c>
      <c r="AW22" s="591" t="str">
        <f t="shared" si="24"/>
        <v>Murcia, Región de</v>
      </c>
      <c r="AX22" s="592">
        <f t="shared" si="25"/>
        <v>30.123946178326168</v>
      </c>
    </row>
    <row r="23" spans="1:50" s="232" customFormat="1" ht="18" customHeight="1" x14ac:dyDescent="0.15">
      <c r="A23" s="677"/>
      <c r="B23" s="678" t="s">
        <v>45</v>
      </c>
      <c r="C23" s="679"/>
      <c r="D23" s="680">
        <f t="shared" si="6"/>
        <v>6750336</v>
      </c>
      <c r="E23" s="681">
        <f t="shared" si="0"/>
        <v>14.218591431102663</v>
      </c>
      <c r="F23" s="679"/>
      <c r="G23" s="682">
        <f>'20pobl'!J24</f>
        <v>5514027</v>
      </c>
      <c r="H23" s="683">
        <f t="shared" si="7"/>
        <v>14.511968367537881</v>
      </c>
      <c r="I23" s="679"/>
      <c r="J23" s="682">
        <f>'20pobl'!Q24</f>
        <v>866035</v>
      </c>
      <c r="K23" s="683">
        <f t="shared" si="8"/>
        <v>13.092924104777257</v>
      </c>
      <c r="L23" s="679"/>
      <c r="M23" s="682">
        <f>'20pobl'!X24</f>
        <v>370274</v>
      </c>
      <c r="N23" s="683">
        <f t="shared" si="1"/>
        <v>12.92638147965968</v>
      </c>
      <c r="O23" s="679"/>
      <c r="P23" s="684">
        <f t="shared" si="2"/>
        <v>225048</v>
      </c>
      <c r="Q23" s="685">
        <f t="shared" si="9"/>
        <v>3.3338784913817623</v>
      </c>
      <c r="R23" s="679"/>
      <c r="S23" s="682">
        <f>'34adictcasaad'!G24</f>
        <v>53565</v>
      </c>
      <c r="T23" s="686">
        <f t="shared" si="10"/>
        <v>0.97143158711410005</v>
      </c>
      <c r="U23" s="679"/>
      <c r="V23" s="682">
        <f>'34adictcasaad'!J24</f>
        <v>43640</v>
      </c>
      <c r="W23" s="686">
        <f t="shared" si="11"/>
        <v>5.0390573129261522</v>
      </c>
      <c r="X23" s="679"/>
      <c r="Y23" s="606">
        <f>'34adictcasaad'!M24</f>
        <v>127843</v>
      </c>
      <c r="Z23" s="610">
        <f t="shared" si="12"/>
        <v>34.526593819711891</v>
      </c>
      <c r="AA23" s="589"/>
      <c r="AB23" s="590">
        <f t="shared" si="3"/>
        <v>13</v>
      </c>
      <c r="AC23" s="590">
        <v>13</v>
      </c>
      <c r="AD23" s="590">
        <f t="shared" si="13"/>
        <v>13</v>
      </c>
      <c r="AE23" s="591" t="str">
        <f t="shared" si="4"/>
        <v>Madrid, Comunidad de</v>
      </c>
      <c r="AF23" s="592">
        <f t="shared" si="5"/>
        <v>3.3338784913817623</v>
      </c>
      <c r="AG23" s="588"/>
      <c r="AH23" s="590">
        <f t="shared" si="14"/>
        <v>17</v>
      </c>
      <c r="AI23" s="590">
        <v>13</v>
      </c>
      <c r="AJ23" s="590">
        <f t="shared" si="15"/>
        <v>10</v>
      </c>
      <c r="AK23" s="591" t="str">
        <f t="shared" si="16"/>
        <v>Comunitat Valenciana</v>
      </c>
      <c r="AL23" s="592">
        <f t="shared" si="17"/>
        <v>1.1742397688483548</v>
      </c>
      <c r="AM23" s="588"/>
      <c r="AN23" s="590">
        <f t="shared" si="18"/>
        <v>13</v>
      </c>
      <c r="AO23" s="590">
        <v>13</v>
      </c>
      <c r="AP23" s="590">
        <f t="shared" si="19"/>
        <v>13</v>
      </c>
      <c r="AQ23" s="591" t="str">
        <f t="shared" si="20"/>
        <v>Madrid, Comunidad de</v>
      </c>
      <c r="AR23" s="592">
        <f t="shared" si="21"/>
        <v>5.0390573129261522</v>
      </c>
      <c r="AS23" s="588"/>
      <c r="AT23" s="590">
        <f t="shared" si="22"/>
        <v>9</v>
      </c>
      <c r="AU23" s="590">
        <v>13</v>
      </c>
      <c r="AV23" s="590">
        <f t="shared" si="23"/>
        <v>2</v>
      </c>
      <c r="AW23" s="591" t="str">
        <f t="shared" si="24"/>
        <v>Aragón</v>
      </c>
      <c r="AX23" s="592">
        <f t="shared" si="25"/>
        <v>29.489651758736969</v>
      </c>
    </row>
    <row r="24" spans="1:50" s="232" customFormat="1" ht="18" customHeight="1" x14ac:dyDescent="0.15">
      <c r="A24" s="677"/>
      <c r="B24" s="678" t="s">
        <v>46</v>
      </c>
      <c r="C24" s="679"/>
      <c r="D24" s="680">
        <f t="shared" si="6"/>
        <v>1531878</v>
      </c>
      <c r="E24" s="681">
        <f t="shared" si="0"/>
        <v>3.2266760357254345</v>
      </c>
      <c r="F24" s="679"/>
      <c r="G24" s="682">
        <f>'20pobl'!J25</f>
        <v>1285039</v>
      </c>
      <c r="H24" s="683">
        <f t="shared" si="7"/>
        <v>3.382001089050255</v>
      </c>
      <c r="I24" s="679"/>
      <c r="J24" s="682">
        <f>'20pobl'!Q25</f>
        <v>175195</v>
      </c>
      <c r="K24" s="683">
        <f t="shared" si="8"/>
        <v>2.6486398800700339</v>
      </c>
      <c r="L24" s="679"/>
      <c r="M24" s="682">
        <f>'20pobl'!X25</f>
        <v>71644</v>
      </c>
      <c r="N24" s="683">
        <f t="shared" si="1"/>
        <v>2.501114511763554</v>
      </c>
      <c r="O24" s="679"/>
      <c r="P24" s="684">
        <f t="shared" si="2"/>
        <v>50718</v>
      </c>
      <c r="Q24" s="685">
        <f t="shared" si="9"/>
        <v>3.31083806935017</v>
      </c>
      <c r="R24" s="679"/>
      <c r="S24" s="682">
        <f>'34adictcasaad'!G25</f>
        <v>18127</v>
      </c>
      <c r="T24" s="686">
        <f t="shared" si="10"/>
        <v>1.4106186660482678</v>
      </c>
      <c r="U24" s="679"/>
      <c r="V24" s="682">
        <f>'34adictcasaad'!J25</f>
        <v>11009</v>
      </c>
      <c r="W24" s="686">
        <f t="shared" si="11"/>
        <v>6.283855132851965</v>
      </c>
      <c r="X24" s="679"/>
      <c r="Y24" s="606">
        <f>'34adictcasaad'!M25</f>
        <v>21582</v>
      </c>
      <c r="Z24" s="610">
        <f t="shared" si="12"/>
        <v>30.123946178326168</v>
      </c>
      <c r="AA24" s="589"/>
      <c r="AB24" s="590">
        <f t="shared" si="3"/>
        <v>14</v>
      </c>
      <c r="AC24" s="590">
        <v>14</v>
      </c>
      <c r="AD24" s="590">
        <f t="shared" si="13"/>
        <v>14</v>
      </c>
      <c r="AE24" s="591" t="str">
        <f t="shared" si="4"/>
        <v>Murcia, Región de</v>
      </c>
      <c r="AF24" s="592">
        <f t="shared" si="5"/>
        <v>3.31083806935017</v>
      </c>
      <c r="AG24" s="588"/>
      <c r="AH24" s="590">
        <f t="shared" si="14"/>
        <v>6</v>
      </c>
      <c r="AI24" s="590">
        <v>14</v>
      </c>
      <c r="AJ24" s="590">
        <f t="shared" si="15"/>
        <v>12</v>
      </c>
      <c r="AK24" s="591" t="str">
        <f t="shared" si="16"/>
        <v>Galicia</v>
      </c>
      <c r="AL24" s="592">
        <f t="shared" si="17"/>
        <v>1.1295711814970466</v>
      </c>
      <c r="AM24" s="588"/>
      <c r="AN24" s="590">
        <f t="shared" si="18"/>
        <v>5</v>
      </c>
      <c r="AO24" s="590">
        <v>14</v>
      </c>
      <c r="AP24" s="590">
        <f t="shared" si="19"/>
        <v>6</v>
      </c>
      <c r="AQ24" s="591" t="str">
        <f t="shared" si="20"/>
        <v>Cantabria</v>
      </c>
      <c r="AR24" s="592">
        <f t="shared" si="21"/>
        <v>5.0363154928379252</v>
      </c>
      <c r="AS24" s="588"/>
      <c r="AT24" s="590">
        <f t="shared" si="22"/>
        <v>12</v>
      </c>
      <c r="AU24" s="590">
        <v>14</v>
      </c>
      <c r="AV24" s="590">
        <f t="shared" si="23"/>
        <v>15</v>
      </c>
      <c r="AW24" s="591" t="str">
        <f t="shared" si="24"/>
        <v>Navarra, Comunidad Foral de</v>
      </c>
      <c r="AX24" s="592">
        <f t="shared" si="25"/>
        <v>29.425237475288103</v>
      </c>
    </row>
    <row r="25" spans="1:50" s="232" customFormat="1" ht="18" customHeight="1" x14ac:dyDescent="0.15">
      <c r="B25" s="678" t="s">
        <v>47</v>
      </c>
      <c r="C25" s="679"/>
      <c r="D25" s="687">
        <f t="shared" si="6"/>
        <v>664117</v>
      </c>
      <c r="E25" s="681">
        <f t="shared" si="0"/>
        <v>1.3988649284198011</v>
      </c>
      <c r="F25" s="679"/>
      <c r="G25" s="688">
        <f>'20pobl'!J26</f>
        <v>529501</v>
      </c>
      <c r="H25" s="683">
        <f t="shared" si="7"/>
        <v>1.3935553385175072</v>
      </c>
      <c r="I25" s="679"/>
      <c r="J25" s="688">
        <f>'20pobl'!Q26</f>
        <v>93138</v>
      </c>
      <c r="K25" s="683">
        <f t="shared" si="8"/>
        <v>1.408082543165974</v>
      </c>
      <c r="L25" s="679"/>
      <c r="M25" s="688">
        <f>'20pobl'!X26</f>
        <v>41478</v>
      </c>
      <c r="N25" s="683">
        <f t="shared" si="1"/>
        <v>1.4480099899353567</v>
      </c>
      <c r="O25" s="679"/>
      <c r="P25" s="689">
        <f t="shared" si="2"/>
        <v>21317</v>
      </c>
      <c r="Q25" s="685">
        <f t="shared" si="9"/>
        <v>3.2098259794584387</v>
      </c>
      <c r="R25" s="679"/>
      <c r="S25" s="688">
        <f>'34adictcasaad'!G26</f>
        <v>5103</v>
      </c>
      <c r="T25" s="686">
        <f t="shared" si="10"/>
        <v>0.96373755668072392</v>
      </c>
      <c r="U25" s="679"/>
      <c r="V25" s="688">
        <f>'34adictcasaad'!J26</f>
        <v>4009</v>
      </c>
      <c r="W25" s="686">
        <f t="shared" si="11"/>
        <v>4.3043655650754795</v>
      </c>
      <c r="X25" s="679"/>
      <c r="Y25" s="612">
        <f>'34adictcasaad'!M26</f>
        <v>12205</v>
      </c>
      <c r="Z25" s="610">
        <f t="shared" si="12"/>
        <v>29.425237475288103</v>
      </c>
      <c r="AA25" s="589"/>
      <c r="AB25" s="590">
        <f t="shared" si="3"/>
        <v>15</v>
      </c>
      <c r="AC25" s="590">
        <v>15</v>
      </c>
      <c r="AD25" s="590">
        <f t="shared" si="13"/>
        <v>15</v>
      </c>
      <c r="AE25" s="591" t="str">
        <f t="shared" si="4"/>
        <v>Navarra, Comunidad Foral de</v>
      </c>
      <c r="AF25" s="592">
        <f t="shared" si="5"/>
        <v>3.2098259794584387</v>
      </c>
      <c r="AG25" s="588"/>
      <c r="AH25" s="590">
        <f t="shared" si="14"/>
        <v>18</v>
      </c>
      <c r="AI25" s="590">
        <v>15</v>
      </c>
      <c r="AJ25" s="590">
        <f t="shared" si="15"/>
        <v>4</v>
      </c>
      <c r="AK25" s="591" t="str">
        <f t="shared" si="16"/>
        <v>Balears, Illes</v>
      </c>
      <c r="AL25" s="592">
        <f t="shared" si="17"/>
        <v>1.0533598002385272</v>
      </c>
      <c r="AM25" s="588"/>
      <c r="AN25" s="590">
        <f t="shared" si="18"/>
        <v>17</v>
      </c>
      <c r="AO25" s="590">
        <v>15</v>
      </c>
      <c r="AP25" s="590">
        <f t="shared" si="19"/>
        <v>3</v>
      </c>
      <c r="AQ25" s="591" t="str">
        <f t="shared" si="20"/>
        <v>Asturias, Principado de</v>
      </c>
      <c r="AR25" s="592">
        <f t="shared" si="21"/>
        <v>4.6317416329140908</v>
      </c>
      <c r="AS25" s="588"/>
      <c r="AT25" s="590">
        <f t="shared" si="22"/>
        <v>14</v>
      </c>
      <c r="AU25" s="590">
        <v>15</v>
      </c>
      <c r="AV25" s="590">
        <f t="shared" si="23"/>
        <v>18</v>
      </c>
      <c r="AW25" s="591" t="str">
        <f t="shared" si="24"/>
        <v>Ceuta y Melilla</v>
      </c>
      <c r="AX25" s="592">
        <f t="shared" si="25"/>
        <v>28.730191397406873</v>
      </c>
    </row>
    <row r="26" spans="1:50" s="232" customFormat="1" ht="18" customHeight="1" x14ac:dyDescent="0.15">
      <c r="B26" s="678" t="s">
        <v>48</v>
      </c>
      <c r="C26" s="679"/>
      <c r="D26" s="687">
        <f t="shared" si="6"/>
        <v>2208174</v>
      </c>
      <c r="E26" s="681">
        <f t="shared" si="0"/>
        <v>4.6511942390399073</v>
      </c>
      <c r="F26" s="679"/>
      <c r="G26" s="688">
        <f>'20pobl'!J27</f>
        <v>1695657</v>
      </c>
      <c r="H26" s="683">
        <f t="shared" si="7"/>
        <v>4.4626768686831202</v>
      </c>
      <c r="I26" s="679"/>
      <c r="J26" s="688">
        <f>'20pobl'!Q27</f>
        <v>353210</v>
      </c>
      <c r="K26" s="683">
        <f t="shared" si="8"/>
        <v>5.3399131940953604</v>
      </c>
      <c r="L26" s="679"/>
      <c r="M26" s="688">
        <f>'20pobl'!X27</f>
        <v>159307</v>
      </c>
      <c r="N26" s="683">
        <f t="shared" si="1"/>
        <v>5.561457338025745</v>
      </c>
      <c r="O26" s="679"/>
      <c r="P26" s="689">
        <f t="shared" si="2"/>
        <v>109443</v>
      </c>
      <c r="Q26" s="685">
        <f t="shared" si="9"/>
        <v>4.9562670333044405</v>
      </c>
      <c r="R26" s="679"/>
      <c r="S26" s="688">
        <f>'34adictcasaad'!G27</f>
        <v>28964</v>
      </c>
      <c r="T26" s="686">
        <f t="shared" si="10"/>
        <v>1.7081284717369138</v>
      </c>
      <c r="U26" s="679"/>
      <c r="V26" s="688">
        <f>'34adictcasaad'!J27</f>
        <v>21788</v>
      </c>
      <c r="W26" s="686">
        <f t="shared" si="11"/>
        <v>6.1685682738314318</v>
      </c>
      <c r="X26" s="679"/>
      <c r="Y26" s="612">
        <f>'34adictcasaad'!M27</f>
        <v>58691</v>
      </c>
      <c r="Z26" s="610">
        <f t="shared" si="12"/>
        <v>36.841444506518862</v>
      </c>
      <c r="AA26" s="589"/>
      <c r="AB26" s="590">
        <f t="shared" si="3"/>
        <v>3</v>
      </c>
      <c r="AC26" s="590">
        <v>16</v>
      </c>
      <c r="AD26" s="590">
        <f t="shared" si="13"/>
        <v>4</v>
      </c>
      <c r="AE26" s="591" t="str">
        <f t="shared" si="4"/>
        <v>Balears, Illes</v>
      </c>
      <c r="AF26" s="593">
        <f t="shared" si="5"/>
        <v>3.110076921181073</v>
      </c>
      <c r="AG26" s="588"/>
      <c r="AH26" s="590">
        <f t="shared" si="14"/>
        <v>1</v>
      </c>
      <c r="AI26" s="590">
        <v>16</v>
      </c>
      <c r="AJ26" s="590">
        <f t="shared" si="15"/>
        <v>5</v>
      </c>
      <c r="AK26" s="591" t="str">
        <f t="shared" si="16"/>
        <v>Canarias</v>
      </c>
      <c r="AL26" s="592">
        <f t="shared" si="17"/>
        <v>1.0174342903557889</v>
      </c>
      <c r="AM26" s="588"/>
      <c r="AN26" s="590">
        <f t="shared" si="18"/>
        <v>6</v>
      </c>
      <c r="AO26" s="590">
        <v>16</v>
      </c>
      <c r="AP26" s="590">
        <f t="shared" si="19"/>
        <v>2</v>
      </c>
      <c r="AQ26" s="591" t="str">
        <f t="shared" si="20"/>
        <v>Aragón</v>
      </c>
      <c r="AR26" s="592">
        <f t="shared" si="21"/>
        <v>4.5713177622077863</v>
      </c>
      <c r="AS26" s="588"/>
      <c r="AT26" s="590">
        <f t="shared" si="22"/>
        <v>7</v>
      </c>
      <c r="AU26" s="590">
        <v>16</v>
      </c>
      <c r="AV26" s="590">
        <f t="shared" si="23"/>
        <v>6</v>
      </c>
      <c r="AW26" s="591" t="str">
        <f t="shared" si="24"/>
        <v>Cantabria</v>
      </c>
      <c r="AX26" s="592">
        <f t="shared" si="25"/>
        <v>28.592668421565762</v>
      </c>
    </row>
    <row r="27" spans="1:50" s="232" customFormat="1" ht="18" customHeight="1" x14ac:dyDescent="0.15">
      <c r="B27" s="678" t="s">
        <v>49</v>
      </c>
      <c r="C27" s="679"/>
      <c r="D27" s="687">
        <f t="shared" si="6"/>
        <v>319892</v>
      </c>
      <c r="E27" s="690">
        <f t="shared" si="0"/>
        <v>0.67380551872948147</v>
      </c>
      <c r="F27" s="679"/>
      <c r="G27" s="688">
        <f>'20pobl'!J28</f>
        <v>251041</v>
      </c>
      <c r="H27" s="691">
        <f t="shared" si="7"/>
        <v>0.66069662897100012</v>
      </c>
      <c r="I27" s="679"/>
      <c r="J27" s="688">
        <f>'20pobl'!Q28</f>
        <v>46710</v>
      </c>
      <c r="K27" s="691">
        <f t="shared" si="8"/>
        <v>0.70617294328075164</v>
      </c>
      <c r="L27" s="679"/>
      <c r="M27" s="688">
        <f>'20pobl'!X28</f>
        <v>22141</v>
      </c>
      <c r="N27" s="691">
        <f t="shared" si="1"/>
        <v>0.77294925471716891</v>
      </c>
      <c r="O27" s="679"/>
      <c r="P27" s="689">
        <f t="shared" si="2"/>
        <v>14196</v>
      </c>
      <c r="Q27" s="692">
        <f t="shared" si="9"/>
        <v>4.4377477398622034</v>
      </c>
      <c r="R27" s="679"/>
      <c r="S27" s="688">
        <f>'34adictcasaad'!G28</f>
        <v>3365</v>
      </c>
      <c r="T27" s="415">
        <f t="shared" si="10"/>
        <v>1.3404184973769224</v>
      </c>
      <c r="U27" s="679"/>
      <c r="V27" s="688">
        <f>'34adictcasaad'!J28</f>
        <v>2633</v>
      </c>
      <c r="W27" s="415">
        <f t="shared" si="11"/>
        <v>5.6369085848854636</v>
      </c>
      <c r="X27" s="679"/>
      <c r="Y27" s="612">
        <f>'34adictcasaad'!M28</f>
        <v>8198</v>
      </c>
      <c r="Z27" s="613">
        <f t="shared" si="12"/>
        <v>37.026331240684705</v>
      </c>
      <c r="AA27" s="589"/>
      <c r="AB27" s="590">
        <f t="shared" si="3"/>
        <v>4</v>
      </c>
      <c r="AC27" s="590">
        <v>17</v>
      </c>
      <c r="AD27" s="590">
        <f t="shared" si="13"/>
        <v>12</v>
      </c>
      <c r="AE27" s="591" t="str">
        <f t="shared" si="4"/>
        <v>Galicia</v>
      </c>
      <c r="AF27" s="592">
        <f t="shared" si="5"/>
        <v>2.9611249212031829</v>
      </c>
      <c r="AG27" s="588"/>
      <c r="AH27" s="590">
        <f t="shared" si="14"/>
        <v>8</v>
      </c>
      <c r="AI27" s="590">
        <v>17</v>
      </c>
      <c r="AJ27" s="590">
        <f t="shared" si="15"/>
        <v>13</v>
      </c>
      <c r="AK27" s="591" t="str">
        <f t="shared" si="16"/>
        <v>Madrid, Comunidad de</v>
      </c>
      <c r="AL27" s="592">
        <f t="shared" si="17"/>
        <v>0.97143158711410005</v>
      </c>
      <c r="AM27" s="588"/>
      <c r="AN27" s="590">
        <f t="shared" si="18"/>
        <v>11</v>
      </c>
      <c r="AO27" s="590">
        <v>17</v>
      </c>
      <c r="AP27" s="590">
        <f t="shared" si="19"/>
        <v>15</v>
      </c>
      <c r="AQ27" s="591" t="str">
        <f t="shared" si="20"/>
        <v>Navarra, Comunidad Foral de</v>
      </c>
      <c r="AR27" s="592">
        <f t="shared" si="21"/>
        <v>4.3043655650754795</v>
      </c>
      <c r="AS27" s="588"/>
      <c r="AT27" s="590">
        <f t="shared" si="22"/>
        <v>6</v>
      </c>
      <c r="AU27" s="590">
        <v>17</v>
      </c>
      <c r="AV27" s="590">
        <f t="shared" si="23"/>
        <v>3</v>
      </c>
      <c r="AW27" s="591" t="str">
        <f t="shared" si="24"/>
        <v>Asturias, Principado de</v>
      </c>
      <c r="AX27" s="592">
        <f t="shared" si="25"/>
        <v>26.071395043184378</v>
      </c>
    </row>
    <row r="28" spans="1:50" s="232" customFormat="1" ht="18" customHeight="1" x14ac:dyDescent="0.15">
      <c r="B28" s="678" t="s">
        <v>4</v>
      </c>
      <c r="C28" s="679"/>
      <c r="D28" s="687">
        <f t="shared" si="6"/>
        <v>168287</v>
      </c>
      <c r="E28" s="690">
        <f t="shared" si="0"/>
        <v>0.35447185090726951</v>
      </c>
      <c r="F28" s="679"/>
      <c r="G28" s="688">
        <f>'20pobl'!J29</f>
        <v>148381</v>
      </c>
      <c r="H28" s="691">
        <f t="shared" si="7"/>
        <v>0.39051320901106185</v>
      </c>
      <c r="I28" s="679"/>
      <c r="J28" s="688">
        <f>'20pobl'!Q29</f>
        <v>15047</v>
      </c>
      <c r="K28" s="691">
        <f t="shared" si="8"/>
        <v>0.2274841421011661</v>
      </c>
      <c r="L28" s="679"/>
      <c r="M28" s="688">
        <f>'20pobl'!X29</f>
        <v>4859</v>
      </c>
      <c r="N28" s="691">
        <f t="shared" si="1"/>
        <v>0.16962921406759962</v>
      </c>
      <c r="O28" s="679"/>
      <c r="P28" s="689">
        <f t="shared" si="2"/>
        <v>4774</v>
      </c>
      <c r="Q28" s="692">
        <f t="shared" si="9"/>
        <v>2.8368204317624057</v>
      </c>
      <c r="R28" s="679"/>
      <c r="S28" s="688">
        <f>'34adictcasaad'!G29</f>
        <v>2506</v>
      </c>
      <c r="T28" s="415">
        <f t="shared" si="10"/>
        <v>1.6888954785316179</v>
      </c>
      <c r="U28" s="679"/>
      <c r="V28" s="688">
        <f>'34adictcasaad'!J29</f>
        <v>872</v>
      </c>
      <c r="W28" s="415">
        <f t="shared" si="11"/>
        <v>5.7951751179637139</v>
      </c>
      <c r="X28" s="679"/>
      <c r="Y28" s="612">
        <f>'34adictcasaad'!M29</f>
        <v>1396</v>
      </c>
      <c r="Z28" s="613">
        <f t="shared" si="12"/>
        <v>28.730191397406873</v>
      </c>
      <c r="AA28" s="589"/>
      <c r="AB28" s="590">
        <f t="shared" si="3"/>
        <v>18</v>
      </c>
      <c r="AC28" s="590">
        <v>18</v>
      </c>
      <c r="AD28" s="590">
        <f t="shared" si="13"/>
        <v>18</v>
      </c>
      <c r="AE28" s="591" t="str">
        <f t="shared" si="4"/>
        <v>Ceuta y Melilla</v>
      </c>
      <c r="AF28" s="592">
        <f t="shared" si="5"/>
        <v>2.8368204317624057</v>
      </c>
      <c r="AG28" s="588"/>
      <c r="AH28" s="590">
        <f t="shared" si="14"/>
        <v>2</v>
      </c>
      <c r="AI28" s="590">
        <v>18</v>
      </c>
      <c r="AJ28" s="590">
        <f t="shared" si="15"/>
        <v>15</v>
      </c>
      <c r="AK28" s="591" t="str">
        <f t="shared" si="16"/>
        <v>Navarra, Comunidad Foral de</v>
      </c>
      <c r="AL28" s="592">
        <f t="shared" si="17"/>
        <v>0.96373755668072392</v>
      </c>
      <c r="AM28" s="588"/>
      <c r="AN28" s="590">
        <f t="shared" si="18"/>
        <v>10</v>
      </c>
      <c r="AO28" s="590">
        <v>18</v>
      </c>
      <c r="AP28" s="590">
        <f t="shared" si="19"/>
        <v>5</v>
      </c>
      <c r="AQ28" s="591" t="str">
        <f t="shared" si="20"/>
        <v>Canarias</v>
      </c>
      <c r="AR28" s="592">
        <f t="shared" si="21"/>
        <v>3.6288200477258146</v>
      </c>
      <c r="AS28" s="588"/>
      <c r="AT28" s="590">
        <f t="shared" si="22"/>
        <v>15</v>
      </c>
      <c r="AU28" s="590">
        <v>18</v>
      </c>
      <c r="AV28" s="590">
        <f t="shared" si="23"/>
        <v>5</v>
      </c>
      <c r="AW28" s="591" t="str">
        <f t="shared" si="24"/>
        <v>Canarias</v>
      </c>
      <c r="AX28" s="592">
        <f t="shared" si="25"/>
        <v>20.590053326907562</v>
      </c>
    </row>
    <row r="29" spans="1:50" s="232" customFormat="1" ht="3.75" customHeight="1" x14ac:dyDescent="0.15">
      <c r="A29" s="677"/>
      <c r="B29" s="431"/>
      <c r="C29" s="514"/>
      <c r="D29" s="431"/>
      <c r="E29" s="693"/>
      <c r="F29" s="514"/>
      <c r="G29" s="431"/>
      <c r="H29" s="694"/>
      <c r="I29" s="514"/>
      <c r="J29" s="431"/>
      <c r="K29" s="694"/>
      <c r="L29" s="514"/>
      <c r="M29" s="431"/>
      <c r="N29" s="694"/>
      <c r="O29" s="514"/>
      <c r="P29" s="431"/>
      <c r="Q29" s="695"/>
      <c r="R29" s="514"/>
      <c r="S29" s="431"/>
      <c r="T29" s="696"/>
      <c r="U29" s="514"/>
      <c r="V29" s="431"/>
      <c r="W29" s="694"/>
      <c r="X29" s="514"/>
      <c r="Y29" s="673"/>
      <c r="Z29" s="594"/>
      <c r="AA29" s="589"/>
      <c r="AB29" s="586"/>
      <c r="AC29" s="586"/>
      <c r="AD29" s="590">
        <f>MATCH(AC30,AB$11:AB$30,0)</f>
        <v>5</v>
      </c>
      <c r="AE29" s="591" t="str">
        <f t="shared" si="4"/>
        <v>Canarias</v>
      </c>
      <c r="AF29" s="592">
        <f t="shared" si="5"/>
        <v>2.2079706993751667</v>
      </c>
      <c r="AG29" s="588"/>
      <c r="AH29" s="586"/>
      <c r="AI29" s="586"/>
      <c r="AJ29" s="590">
        <f>MATCH(AI30,AH$11:AH$30,0)</f>
        <v>2</v>
      </c>
      <c r="AK29" s="591" t="str">
        <f t="shared" si="16"/>
        <v>Aragón</v>
      </c>
      <c r="AL29" s="592">
        <f t="shared" si="17"/>
        <v>0.92995710197884418</v>
      </c>
      <c r="AM29" s="588"/>
      <c r="AN29" s="586"/>
      <c r="AO29" s="586"/>
      <c r="AP29" s="590">
        <f>MATCH(AO30,AN$11:AN$30,0)</f>
        <v>12</v>
      </c>
      <c r="AQ29" s="591" t="str">
        <f t="shared" si="20"/>
        <v>Galicia</v>
      </c>
      <c r="AR29" s="592">
        <f>INDEX(W$11:W$30,AP29,1)</f>
        <v>3.1538479742012653</v>
      </c>
      <c r="AS29" s="588"/>
      <c r="AT29" s="586"/>
      <c r="AU29" s="586"/>
      <c r="AV29" s="590">
        <f>MATCH(AU30,AT$11:AT$30,0)</f>
        <v>12</v>
      </c>
      <c r="AW29" s="591" t="str">
        <f t="shared" si="24"/>
        <v>Galicia</v>
      </c>
      <c r="AX29" s="592">
        <f t="shared" si="25"/>
        <v>17.894794386903335</v>
      </c>
    </row>
    <row r="30" spans="1:50" s="440" customFormat="1" ht="18" customHeight="1" x14ac:dyDescent="0.15">
      <c r="B30" s="697" t="s">
        <v>3</v>
      </c>
      <c r="C30" s="675"/>
      <c r="D30" s="698">
        <f>SUM(D11:D28)</f>
        <v>47475420</v>
      </c>
      <c r="E30" s="696">
        <f>SUM(E11:E28)</f>
        <v>100</v>
      </c>
      <c r="F30" s="675"/>
      <c r="G30" s="698">
        <f>SUM(G11:G28)</f>
        <v>37996410</v>
      </c>
      <c r="H30" s="699">
        <f>SUM(H11:H28)</f>
        <v>99.999999999999972</v>
      </c>
      <c r="I30" s="675"/>
      <c r="J30" s="698">
        <f>SUM(J11:J28)</f>
        <v>6614527</v>
      </c>
      <c r="K30" s="699">
        <f>SUM(K11:K28)</f>
        <v>99.999999999999986</v>
      </c>
      <c r="L30" s="675"/>
      <c r="M30" s="698">
        <f>SUM(M11:M28)</f>
        <v>2864483</v>
      </c>
      <c r="N30" s="699">
        <f>SUM(N11:N28)</f>
        <v>100.00000000000001</v>
      </c>
      <c r="O30" s="675"/>
      <c r="P30" s="698">
        <f>SUM(P11:P28)</f>
        <v>1860463</v>
      </c>
      <c r="Q30" s="695">
        <f>P30*100/D30</f>
        <v>3.9187920823028</v>
      </c>
      <c r="R30" s="675"/>
      <c r="S30" s="698">
        <f>SUM(S11:S28)</f>
        <v>491681</v>
      </c>
      <c r="T30" s="696">
        <f>S30*100/G30</f>
        <v>1.2940196192219213</v>
      </c>
      <c r="U30" s="675"/>
      <c r="V30" s="698">
        <f>SUM(V11:V28)</f>
        <v>392844</v>
      </c>
      <c r="W30" s="696">
        <f>V30*100/J30</f>
        <v>5.9391094782741076</v>
      </c>
      <c r="X30" s="675"/>
      <c r="Y30" s="792">
        <f>SUM(Y11:Y28)</f>
        <v>975938</v>
      </c>
      <c r="Z30" s="595">
        <f>Y30*100/M30</f>
        <v>34.07030169143961</v>
      </c>
      <c r="AA30" s="589"/>
      <c r="AB30" s="590">
        <f>_xlfn.RANK.EQ(Q30,Q$11:Q$30,0)</f>
        <v>9</v>
      </c>
      <c r="AC30" s="590">
        <v>19</v>
      </c>
      <c r="AD30" s="586"/>
      <c r="AE30" s="586"/>
      <c r="AF30" s="596"/>
      <c r="AG30" s="298"/>
      <c r="AH30" s="590">
        <f t="shared" si="14"/>
        <v>10</v>
      </c>
      <c r="AI30" s="590">
        <v>19</v>
      </c>
      <c r="AJ30" s="586"/>
      <c r="AK30" s="586"/>
      <c r="AL30" s="596"/>
      <c r="AM30" s="298"/>
      <c r="AN30" s="590">
        <f t="shared" si="18"/>
        <v>8</v>
      </c>
      <c r="AO30" s="590">
        <v>19</v>
      </c>
      <c r="AP30" s="586"/>
      <c r="AQ30" s="586"/>
      <c r="AR30" s="596"/>
      <c r="AS30" s="298"/>
      <c r="AT30" s="590">
        <f t="shared" si="22"/>
        <v>10</v>
      </c>
      <c r="AU30" s="590">
        <v>19</v>
      </c>
      <c r="AV30" s="586"/>
      <c r="AW30" s="586"/>
      <c r="AX30" s="596"/>
    </row>
    <row r="31" spans="1:50" s="298" customFormat="1" ht="5.25" customHeight="1" x14ac:dyDescent="0.2">
      <c r="B31" s="258" t="s">
        <v>42</v>
      </c>
      <c r="C31" s="614"/>
      <c r="D31" s="614"/>
      <c r="E31" s="614"/>
      <c r="F31" s="614"/>
      <c r="G31" s="614"/>
      <c r="H31" s="614"/>
      <c r="I31" s="614"/>
      <c r="R31" s="614"/>
    </row>
    <row r="32" spans="1:50" s="252" customFormat="1" ht="5.25" customHeight="1" x14ac:dyDescent="0.2">
      <c r="B32" s="258" t="s">
        <v>50</v>
      </c>
      <c r="C32" s="261"/>
      <c r="D32" s="261"/>
      <c r="E32" s="261"/>
      <c r="F32" s="261"/>
      <c r="G32" s="261"/>
      <c r="H32" s="261"/>
      <c r="I32" s="261"/>
      <c r="O32" s="260"/>
      <c r="R32" s="261"/>
      <c r="Y32" s="298"/>
      <c r="Z32" s="298"/>
      <c r="AA32" s="298"/>
      <c r="AB32" s="298"/>
      <c r="AC32" s="298"/>
      <c r="AD32" s="298"/>
      <c r="AE32" s="298"/>
      <c r="AF32" s="298"/>
      <c r="AG32" s="298"/>
      <c r="AH32" s="298"/>
      <c r="AI32" s="298"/>
      <c r="AJ32" s="298"/>
      <c r="AK32" s="298"/>
      <c r="AL32" s="298"/>
      <c r="AM32" s="298"/>
      <c r="AN32" s="298"/>
      <c r="AO32" s="298"/>
      <c r="AP32" s="298"/>
      <c r="AQ32" s="298"/>
      <c r="AR32" s="298"/>
      <c r="AS32" s="298"/>
      <c r="AT32" s="298"/>
      <c r="AU32" s="298"/>
      <c r="AV32" s="298"/>
      <c r="AW32" s="298"/>
      <c r="AX32" s="298"/>
    </row>
    <row r="33" spans="2:50" s="252" customFormat="1" ht="13.5" customHeight="1" x14ac:dyDescent="0.2">
      <c r="B33" s="1083" t="s">
        <v>179</v>
      </c>
      <c r="C33" s="1083"/>
      <c r="D33" s="1083"/>
      <c r="E33" s="1083"/>
      <c r="F33" s="1083"/>
      <c r="G33" s="1083"/>
      <c r="H33" s="1083"/>
      <c r="I33" s="1083"/>
      <c r="J33" s="1083"/>
      <c r="K33" s="1083"/>
      <c r="L33" s="1083"/>
      <c r="M33" s="1083"/>
      <c r="O33" s="260"/>
      <c r="Y33" s="298"/>
      <c r="Z33" s="298"/>
      <c r="AA33" s="298"/>
      <c r="AB33" s="298"/>
      <c r="AC33" s="298"/>
      <c r="AD33" s="298"/>
      <c r="AE33" s="298"/>
      <c r="AF33" s="298"/>
      <c r="AG33" s="298"/>
      <c r="AH33" s="298"/>
      <c r="AI33" s="298"/>
      <c r="AJ33" s="298"/>
      <c r="AK33" s="298"/>
      <c r="AL33" s="298"/>
      <c r="AM33" s="298"/>
      <c r="AN33" s="298"/>
      <c r="AO33" s="298"/>
      <c r="AP33" s="298"/>
      <c r="AQ33" s="298"/>
      <c r="AR33" s="298"/>
      <c r="AS33" s="298"/>
      <c r="AT33" s="298"/>
      <c r="AU33" s="298"/>
      <c r="AV33" s="298"/>
      <c r="AW33" s="298"/>
      <c r="AX33" s="298"/>
    </row>
    <row r="34" spans="2:50" ht="29.25" customHeight="1" x14ac:dyDescent="0.2">
      <c r="B34" s="1090"/>
      <c r="C34" s="1090"/>
      <c r="D34" s="1090"/>
      <c r="E34" s="1090"/>
      <c r="F34" s="1090"/>
      <c r="G34" s="1090"/>
      <c r="H34" s="1090"/>
      <c r="I34" s="1090"/>
      <c r="J34" s="1090"/>
      <c r="K34" s="1090"/>
      <c r="L34" s="1090"/>
      <c r="M34" s="1090"/>
      <c r="N34" s="1090"/>
      <c r="O34" s="1090"/>
      <c r="P34" s="1090"/>
      <c r="Q34" s="263"/>
      <c r="R34" s="263"/>
      <c r="S34" s="263"/>
    </row>
    <row r="35" spans="2:50" ht="4.5" customHeight="1" x14ac:dyDescent="0.2">
      <c r="B35" s="1091"/>
      <c r="C35" s="1091"/>
      <c r="D35" s="1091"/>
      <c r="E35" s="1091"/>
      <c r="F35" s="1091"/>
      <c r="G35" s="1091"/>
      <c r="H35" s="1091"/>
      <c r="I35" s="1091"/>
      <c r="J35" s="1091"/>
      <c r="K35" s="1091"/>
      <c r="L35" s="1091"/>
      <c r="M35" s="1091"/>
      <c r="N35" s="1091"/>
      <c r="O35" s="1091"/>
      <c r="P35" s="1091"/>
      <c r="Q35" s="263"/>
      <c r="R35" s="263"/>
      <c r="S35" s="263"/>
    </row>
    <row r="38" spans="2:50" x14ac:dyDescent="0.2">
      <c r="L38" s="264"/>
      <c r="M38" s="264"/>
      <c r="N38" s="264"/>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1"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5">
    <tabColor theme="0"/>
    <pageSetUpPr fitToPage="1"/>
  </sheetPr>
  <dimension ref="A1:AH36"/>
  <sheetViews>
    <sheetView zoomScaleNormal="100" workbookViewId="0"/>
  </sheetViews>
  <sheetFormatPr baseColWidth="10" defaultColWidth="11.42578125" defaultRowHeight="15" x14ac:dyDescent="0.2"/>
  <cols>
    <col min="1" max="1" width="3.42578125" style="262" customWidth="1"/>
    <col min="2" max="2" width="32.28515625" style="262" customWidth="1"/>
    <col min="3" max="3" width="0.5703125" style="262" customWidth="1"/>
    <col min="4" max="4" width="17" style="262" customWidth="1"/>
    <col min="5" max="5" width="0.42578125" style="262" customWidth="1"/>
    <col min="6" max="6" width="11.85546875" style="262" customWidth="1"/>
    <col min="7" max="7" width="11.28515625" style="262" customWidth="1"/>
    <col min="8" max="8" width="0.42578125" style="262" customWidth="1"/>
    <col min="9" max="9" width="11.85546875" style="262" customWidth="1"/>
    <col min="10" max="10" width="9.85546875" style="262" customWidth="1"/>
    <col min="11" max="11" width="7.28515625" style="262" customWidth="1"/>
    <col min="12" max="12" width="8.5703125" style="262" customWidth="1"/>
    <col min="13" max="13" width="5.7109375" style="262" customWidth="1"/>
    <col min="14" max="14" width="8.5703125" style="262" customWidth="1"/>
    <col min="15" max="15" width="7.28515625" style="262" customWidth="1"/>
    <col min="16" max="16" width="8.5703125" style="262" customWidth="1"/>
    <col min="17" max="17" width="7.28515625" style="262" customWidth="1"/>
    <col min="18" max="18" width="8.5703125" style="262" customWidth="1"/>
    <col min="19" max="19" width="5.7109375" style="262" customWidth="1"/>
    <col min="20" max="20" width="8.5703125" style="262" customWidth="1"/>
    <col min="21" max="21" width="7.28515625" style="262" customWidth="1"/>
    <col min="22" max="22" width="8.5703125" style="262" customWidth="1"/>
    <col min="23" max="23" width="3.5703125" style="262" customWidth="1"/>
    <col min="24" max="25" width="2.42578125" style="262" bestFit="1" customWidth="1"/>
    <col min="26" max="26" width="5.5703125" style="262" customWidth="1"/>
    <col min="27" max="27" width="8.42578125" style="298" bestFit="1" customWidth="1"/>
    <col min="28" max="28" width="7" style="959" bestFit="1" customWidth="1"/>
    <col min="29" max="29" width="8.42578125" style="298" bestFit="1" customWidth="1"/>
    <col min="30" max="30" width="4.28515625" style="262" bestFit="1" customWidth="1"/>
    <col min="31" max="31" width="2.42578125" style="262" bestFit="1" customWidth="1"/>
    <col min="32" max="32" width="4.28515625" style="262" bestFit="1" customWidth="1"/>
    <col min="33" max="33" width="8.42578125" style="262" bestFit="1" customWidth="1"/>
    <col min="34" max="34" width="4.28515625" style="262" bestFit="1" customWidth="1"/>
    <col min="35" max="16384" width="11.42578125" style="262"/>
  </cols>
  <sheetData>
    <row r="1" spans="1:34" s="202" customFormat="1" ht="14.25" x14ac:dyDescent="0.2">
      <c r="B1" s="203"/>
      <c r="C1" s="204"/>
      <c r="E1" s="204"/>
      <c r="F1" s="714" t="s">
        <v>143</v>
      </c>
      <c r="G1" s="714"/>
      <c r="H1" s="714"/>
      <c r="I1" s="714" t="s">
        <v>19</v>
      </c>
      <c r="AA1" s="714"/>
      <c r="AB1" s="956"/>
      <c r="AC1" s="714"/>
    </row>
    <row r="2" spans="1:34" s="206" customFormat="1" x14ac:dyDescent="0.2">
      <c r="B2" s="1059"/>
      <c r="C2" s="1059"/>
      <c r="AA2" s="618"/>
      <c r="AB2" s="957"/>
      <c r="AC2" s="618"/>
    </row>
    <row r="3" spans="1:34" s="209" customFormat="1" ht="37.5" customHeight="1" x14ac:dyDescent="0.2">
      <c r="B3" s="1060"/>
      <c r="C3" s="1060"/>
      <c r="AA3" s="618"/>
      <c r="AB3" s="957"/>
      <c r="AC3" s="618"/>
    </row>
    <row r="4" spans="1:34" s="209" customFormat="1" ht="19.5" x14ac:dyDescent="0.2">
      <c r="A4" s="1107" t="s">
        <v>491</v>
      </c>
      <c r="B4" s="1107"/>
      <c r="C4" s="1107"/>
      <c r="D4" s="1107"/>
      <c r="E4" s="1107"/>
      <c r="F4" s="1107"/>
      <c r="G4" s="1107"/>
      <c r="H4" s="1107"/>
      <c r="I4" s="1107"/>
      <c r="J4" s="1107"/>
      <c r="K4" s="1107"/>
      <c r="L4" s="1107"/>
      <c r="M4" s="1107"/>
      <c r="N4" s="1107"/>
      <c r="O4" s="1107"/>
      <c r="P4" s="1107"/>
      <c r="Q4" s="1107"/>
      <c r="R4" s="1107"/>
      <c r="S4" s="1107"/>
      <c r="T4" s="1107"/>
      <c r="U4" s="1107"/>
      <c r="AA4" s="618"/>
      <c r="AB4" s="957"/>
      <c r="AC4" s="618"/>
    </row>
    <row r="5" spans="1:34" s="209" customFormat="1" ht="18.75" customHeight="1" x14ac:dyDescent="0.2">
      <c r="B5" s="1061" t="str">
        <f>porsaad!B6</f>
        <v>Situación a 28 de febrero de 2023</v>
      </c>
      <c r="C5" s="1061"/>
      <c r="D5" s="1061"/>
      <c r="E5" s="1061"/>
      <c r="F5" s="1061"/>
      <c r="G5" s="1061"/>
      <c r="H5" s="1061"/>
      <c r="I5" s="1061"/>
      <c r="J5" s="1061"/>
      <c r="K5" s="1061"/>
      <c r="L5" s="1061"/>
      <c r="M5" s="1061"/>
      <c r="N5" s="1061"/>
      <c r="O5" s="1061"/>
      <c r="P5" s="1061"/>
      <c r="Q5" s="1061"/>
      <c r="R5" s="1061"/>
      <c r="S5" s="1061"/>
      <c r="T5" s="1061"/>
      <c r="U5" s="1061"/>
      <c r="V5" s="1061"/>
      <c r="AA5" s="618"/>
      <c r="AB5" s="957"/>
      <c r="AC5" s="618"/>
    </row>
    <row r="6" spans="1:34" s="209" customFormat="1" ht="6.75" customHeight="1" x14ac:dyDescent="0.2">
      <c r="AA6" s="618"/>
      <c r="AB6" s="957"/>
      <c r="AC6" s="618"/>
    </row>
    <row r="7" spans="1:34" s="214" customFormat="1" ht="8.25" customHeight="1" x14ac:dyDescent="0.2">
      <c r="A7" s="210"/>
      <c r="B7" s="1062" t="s">
        <v>15</v>
      </c>
      <c r="C7" s="212"/>
      <c r="D7" s="1108" t="s">
        <v>254</v>
      </c>
      <c r="E7" s="569"/>
      <c r="F7" s="1069"/>
      <c r="G7" s="1069"/>
      <c r="H7" s="569"/>
      <c r="I7" s="868"/>
      <c r="J7" s="868"/>
      <c r="K7" s="947"/>
      <c r="L7" s="947"/>
      <c r="M7" s="948"/>
      <c r="N7" s="948"/>
      <c r="O7" s="948"/>
      <c r="P7" s="948"/>
      <c r="Q7" s="948"/>
      <c r="R7" s="948"/>
      <c r="S7" s="949"/>
      <c r="T7" s="950"/>
      <c r="U7" s="950"/>
      <c r="V7" s="951"/>
      <c r="AA7" s="597"/>
      <c r="AB7" s="958"/>
      <c r="AC7" s="597"/>
    </row>
    <row r="8" spans="1:34" s="214" customFormat="1" ht="15.75" customHeight="1" x14ac:dyDescent="0.2">
      <c r="A8" s="210"/>
      <c r="B8" s="1063"/>
      <c r="C8" s="212"/>
      <c r="D8" s="1109"/>
      <c r="E8" s="799"/>
      <c r="F8" s="1071" t="s">
        <v>395</v>
      </c>
      <c r="G8" s="1070"/>
      <c r="H8" s="212"/>
      <c r="I8" s="1071" t="s">
        <v>396</v>
      </c>
      <c r="J8" s="1070"/>
      <c r="K8" s="1110" t="s">
        <v>384</v>
      </c>
      <c r="L8" s="1111"/>
      <c r="M8" s="1111"/>
      <c r="N8" s="1111"/>
      <c r="O8" s="1111"/>
      <c r="P8" s="1111"/>
      <c r="Q8" s="1111"/>
      <c r="R8" s="1111"/>
      <c r="S8" s="1111"/>
      <c r="T8" s="1111"/>
      <c r="U8" s="1111"/>
      <c r="V8" s="1112"/>
      <c r="AA8" s="597"/>
      <c r="AB8" s="958"/>
      <c r="AC8" s="597"/>
    </row>
    <row r="9" spans="1:34" s="214" customFormat="1" ht="28.5" customHeight="1" x14ac:dyDescent="0.2">
      <c r="A9" s="210"/>
      <c r="B9" s="1063"/>
      <c r="C9" s="212"/>
      <c r="D9" s="1109"/>
      <c r="E9" s="212"/>
      <c r="F9" s="1100"/>
      <c r="G9" s="1101"/>
      <c r="H9" s="212"/>
      <c r="I9" s="1100"/>
      <c r="J9" s="1101"/>
      <c r="K9" s="1071" t="s">
        <v>385</v>
      </c>
      <c r="L9" s="1070"/>
      <c r="M9" s="1071" t="s">
        <v>386</v>
      </c>
      <c r="N9" s="1070"/>
      <c r="O9" s="1071" t="s">
        <v>387</v>
      </c>
      <c r="P9" s="1070"/>
      <c r="Q9" s="1071" t="s">
        <v>388</v>
      </c>
      <c r="R9" s="1070"/>
      <c r="S9" s="1071" t="s">
        <v>389</v>
      </c>
      <c r="T9" s="1070"/>
      <c r="U9" s="1071" t="s">
        <v>390</v>
      </c>
      <c r="V9" s="1070"/>
      <c r="AA9" s="597"/>
      <c r="AB9" s="958"/>
      <c r="AC9" s="597"/>
    </row>
    <row r="10" spans="1:34" s="220" customFormat="1" ht="22.5" x14ac:dyDescent="0.2">
      <c r="A10" s="215"/>
      <c r="B10" s="1064"/>
      <c r="C10" s="217"/>
      <c r="D10" s="800" t="s">
        <v>12</v>
      </c>
      <c r="E10" s="217"/>
      <c r="F10" s="218" t="s">
        <v>12</v>
      </c>
      <c r="G10" s="219" t="s">
        <v>284</v>
      </c>
      <c r="H10" s="217"/>
      <c r="I10" s="218" t="s">
        <v>12</v>
      </c>
      <c r="J10" s="219" t="s">
        <v>284</v>
      </c>
      <c r="K10" s="218" t="s">
        <v>12</v>
      </c>
      <c r="L10" s="219" t="s">
        <v>391</v>
      </c>
      <c r="M10" s="218" t="s">
        <v>12</v>
      </c>
      <c r="N10" s="219" t="s">
        <v>391</v>
      </c>
      <c r="O10" s="218" t="s">
        <v>12</v>
      </c>
      <c r="P10" s="219" t="s">
        <v>391</v>
      </c>
      <c r="Q10" s="218" t="s">
        <v>12</v>
      </c>
      <c r="R10" s="219" t="s">
        <v>391</v>
      </c>
      <c r="S10" s="218" t="s">
        <v>12</v>
      </c>
      <c r="T10" s="219" t="s">
        <v>391</v>
      </c>
      <c r="U10" s="218" t="s">
        <v>12</v>
      </c>
      <c r="V10" s="219" t="s">
        <v>391</v>
      </c>
      <c r="AA10" s="591" t="s">
        <v>217</v>
      </c>
      <c r="AB10" s="952" t="s">
        <v>397</v>
      </c>
      <c r="AC10" s="953" t="s">
        <v>398</v>
      </c>
    </row>
    <row r="11" spans="1:34" s="224" customFormat="1" ht="8.25" customHeight="1" x14ac:dyDescent="0.2">
      <c r="A11" s="221"/>
      <c r="B11" s="222"/>
      <c r="C11" s="223"/>
      <c r="D11" s="222"/>
      <c r="E11" s="223"/>
      <c r="F11" s="222"/>
      <c r="G11" s="222"/>
      <c r="H11" s="223"/>
      <c r="I11" s="222"/>
      <c r="J11" s="222"/>
      <c r="K11" s="431"/>
      <c r="L11" s="435"/>
      <c r="M11" s="310"/>
      <c r="N11" s="310"/>
      <c r="O11" s="310"/>
      <c r="P11" s="310"/>
      <c r="Q11" s="232"/>
      <c r="R11" s="232"/>
      <c r="S11" s="232"/>
      <c r="T11" s="232"/>
      <c r="U11" s="232"/>
      <c r="V11" s="232"/>
      <c r="AA11" s="954">
        <v>44286</v>
      </c>
      <c r="AB11" s="952">
        <v>25720</v>
      </c>
      <c r="AC11" s="952">
        <v>23592</v>
      </c>
    </row>
    <row r="12" spans="1:34" s="233" customFormat="1" ht="14.25" x14ac:dyDescent="0.15">
      <c r="A12" s="225"/>
      <c r="B12" s="226" t="s">
        <v>11</v>
      </c>
      <c r="C12" s="227"/>
      <c r="D12" s="801">
        <v>375850</v>
      </c>
      <c r="E12" s="227"/>
      <c r="F12" s="228">
        <v>4648</v>
      </c>
      <c r="G12" s="229">
        <v>1.2366635625914593</v>
      </c>
      <c r="H12" s="227"/>
      <c r="I12" s="228">
        <v>3702</v>
      </c>
      <c r="J12" s="229">
        <v>0.98496740721032328</v>
      </c>
      <c r="K12" s="228">
        <v>2863</v>
      </c>
      <c r="L12" s="229">
        <v>77.33657482441923</v>
      </c>
      <c r="M12" s="228">
        <v>54</v>
      </c>
      <c r="N12" s="229">
        <v>1.4586709886547813</v>
      </c>
      <c r="O12" s="228">
        <v>2</v>
      </c>
      <c r="P12" s="229">
        <v>5.4024851431658562E-2</v>
      </c>
      <c r="Q12" s="228">
        <v>326</v>
      </c>
      <c r="R12" s="229">
        <v>8.8060507833603463</v>
      </c>
      <c r="S12" s="228">
        <v>47</v>
      </c>
      <c r="T12" s="229">
        <v>1.2695840086439762</v>
      </c>
      <c r="U12" s="228">
        <v>410</v>
      </c>
      <c r="V12" s="229">
        <v>11.075094543490005</v>
      </c>
      <c r="X12" s="306"/>
      <c r="Y12" s="306"/>
      <c r="Z12" s="306"/>
      <c r="AA12" s="954">
        <v>44316</v>
      </c>
      <c r="AB12" s="952">
        <v>26707</v>
      </c>
      <c r="AC12" s="952">
        <v>18034</v>
      </c>
      <c r="AD12" s="306"/>
      <c r="AE12" s="306"/>
      <c r="AF12" s="306"/>
      <c r="AG12" s="307"/>
      <c r="AH12" s="955"/>
    </row>
    <row r="13" spans="1:34" s="233" customFormat="1" ht="14.25" x14ac:dyDescent="0.15">
      <c r="A13" s="225"/>
      <c r="B13" s="234" t="s">
        <v>10</v>
      </c>
      <c r="C13" s="227"/>
      <c r="D13" s="802">
        <v>47165</v>
      </c>
      <c r="E13" s="227"/>
      <c r="F13" s="235">
        <v>894</v>
      </c>
      <c r="G13" s="236">
        <v>1.8954733382805047</v>
      </c>
      <c r="H13" s="227"/>
      <c r="I13" s="235">
        <v>749</v>
      </c>
      <c r="J13" s="236">
        <v>1.5880419802819887</v>
      </c>
      <c r="K13" s="235">
        <v>660</v>
      </c>
      <c r="L13" s="236">
        <v>88.117489986648863</v>
      </c>
      <c r="M13" s="235">
        <v>13</v>
      </c>
      <c r="N13" s="236">
        <v>1.7356475300400533</v>
      </c>
      <c r="O13" s="235">
        <v>0</v>
      </c>
      <c r="P13" s="236">
        <v>0</v>
      </c>
      <c r="Q13" s="235">
        <v>16</v>
      </c>
      <c r="R13" s="236">
        <v>2.1361815754339117</v>
      </c>
      <c r="S13" s="235">
        <v>1</v>
      </c>
      <c r="T13" s="236">
        <v>0.13351134846461948</v>
      </c>
      <c r="U13" s="235">
        <v>59</v>
      </c>
      <c r="V13" s="236">
        <v>7.8771695594125504</v>
      </c>
      <c r="X13" s="306"/>
      <c r="Y13" s="306"/>
      <c r="Z13" s="306"/>
      <c r="AA13" s="954">
        <v>44347</v>
      </c>
      <c r="AB13" s="952">
        <v>28175</v>
      </c>
      <c r="AC13" s="952">
        <v>15503</v>
      </c>
      <c r="AD13" s="306"/>
      <c r="AE13" s="306"/>
      <c r="AF13" s="306"/>
      <c r="AG13" s="307"/>
      <c r="AH13" s="955"/>
    </row>
    <row r="14" spans="1:34" s="233" customFormat="1" ht="14.25" x14ac:dyDescent="0.15">
      <c r="A14" s="225"/>
      <c r="B14" s="234" t="s">
        <v>40</v>
      </c>
      <c r="C14" s="227"/>
      <c r="D14" s="802">
        <v>40338</v>
      </c>
      <c r="E14" s="227"/>
      <c r="F14" s="235">
        <v>590</v>
      </c>
      <c r="G14" s="236">
        <v>1.4626406862015966</v>
      </c>
      <c r="H14" s="227"/>
      <c r="I14" s="235">
        <v>469</v>
      </c>
      <c r="J14" s="236">
        <v>1.1626753929297435</v>
      </c>
      <c r="K14" s="235">
        <v>433</v>
      </c>
      <c r="L14" s="236">
        <v>92.32409381663112</v>
      </c>
      <c r="M14" s="235">
        <v>8</v>
      </c>
      <c r="N14" s="236">
        <v>1.7057569296375266</v>
      </c>
      <c r="O14" s="235">
        <v>2</v>
      </c>
      <c r="P14" s="236">
        <v>0.42643923240938164</v>
      </c>
      <c r="Q14" s="235">
        <v>2</v>
      </c>
      <c r="R14" s="236">
        <v>0.42643923240938164</v>
      </c>
      <c r="S14" s="235">
        <v>3</v>
      </c>
      <c r="T14" s="236">
        <v>0.63965884861407252</v>
      </c>
      <c r="U14" s="235">
        <v>21</v>
      </c>
      <c r="V14" s="236">
        <v>4.4776119402985071</v>
      </c>
      <c r="X14" s="306"/>
      <c r="Y14" s="306"/>
      <c r="Z14" s="306"/>
      <c r="AA14" s="954">
        <v>44377</v>
      </c>
      <c r="AB14" s="952">
        <v>28047</v>
      </c>
      <c r="AC14" s="952">
        <v>18622</v>
      </c>
      <c r="AD14" s="306"/>
      <c r="AE14" s="306"/>
      <c r="AF14" s="306"/>
      <c r="AG14" s="307"/>
      <c r="AH14" s="955"/>
    </row>
    <row r="15" spans="1:34" s="233" customFormat="1" ht="14.25" x14ac:dyDescent="0.15">
      <c r="A15" s="225"/>
      <c r="B15" s="234" t="s">
        <v>41</v>
      </c>
      <c r="C15" s="227"/>
      <c r="D15" s="802">
        <v>36595</v>
      </c>
      <c r="E15" s="227"/>
      <c r="F15" s="235">
        <v>883</v>
      </c>
      <c r="G15" s="236">
        <v>2.4128979368766226</v>
      </c>
      <c r="H15" s="227"/>
      <c r="I15" s="235">
        <v>443</v>
      </c>
      <c r="J15" s="236">
        <v>1.2105478890558818</v>
      </c>
      <c r="K15" s="235">
        <v>437</v>
      </c>
      <c r="L15" s="236">
        <v>98.645598194130926</v>
      </c>
      <c r="M15" s="235">
        <v>4</v>
      </c>
      <c r="N15" s="236">
        <v>0.90293453724604955</v>
      </c>
      <c r="O15" s="235">
        <v>0</v>
      </c>
      <c r="P15" s="236">
        <v>0</v>
      </c>
      <c r="Q15" s="235">
        <v>0</v>
      </c>
      <c r="R15" s="236">
        <v>0</v>
      </c>
      <c r="S15" s="235">
        <v>2</v>
      </c>
      <c r="T15" s="236">
        <v>0.45146726862302478</v>
      </c>
      <c r="U15" s="235">
        <v>0</v>
      </c>
      <c r="V15" s="236">
        <v>0</v>
      </c>
      <c r="X15" s="306"/>
      <c r="Y15" s="306"/>
      <c r="Z15" s="306"/>
      <c r="AA15" s="954">
        <v>44408</v>
      </c>
      <c r="AB15" s="952">
        <v>26363</v>
      </c>
      <c r="AC15" s="952">
        <v>16904</v>
      </c>
      <c r="AD15" s="306"/>
      <c r="AE15" s="306"/>
      <c r="AF15" s="306"/>
      <c r="AG15" s="307"/>
      <c r="AH15" s="955"/>
    </row>
    <row r="16" spans="1:34" s="233" customFormat="1" ht="14.25" x14ac:dyDescent="0.15">
      <c r="A16" s="225"/>
      <c r="B16" s="234" t="s">
        <v>9</v>
      </c>
      <c r="C16" s="227"/>
      <c r="D16" s="802">
        <v>48083</v>
      </c>
      <c r="E16" s="227"/>
      <c r="F16" s="235">
        <v>912</v>
      </c>
      <c r="G16" s="236">
        <v>1.8967202545598236</v>
      </c>
      <c r="H16" s="227"/>
      <c r="I16" s="235">
        <v>424</v>
      </c>
      <c r="J16" s="236">
        <v>0.88180853940061976</v>
      </c>
      <c r="K16" s="235">
        <v>409</v>
      </c>
      <c r="L16" s="236">
        <v>96.462264150943398</v>
      </c>
      <c r="M16" s="235">
        <v>7</v>
      </c>
      <c r="N16" s="236">
        <v>1.6509433962264151</v>
      </c>
      <c r="O16" s="235">
        <v>0</v>
      </c>
      <c r="P16" s="236">
        <v>0</v>
      </c>
      <c r="Q16" s="235">
        <v>5</v>
      </c>
      <c r="R16" s="236">
        <v>1.179245283018868</v>
      </c>
      <c r="S16" s="235">
        <v>1</v>
      </c>
      <c r="T16" s="236">
        <v>0.23584905660377359</v>
      </c>
      <c r="U16" s="235">
        <v>2</v>
      </c>
      <c r="V16" s="236">
        <v>0.47169811320754718</v>
      </c>
      <c r="X16" s="306"/>
      <c r="Y16" s="306"/>
      <c r="Z16" s="306"/>
      <c r="AA16" s="954">
        <v>44439</v>
      </c>
      <c r="AB16" s="952">
        <v>16420</v>
      </c>
      <c r="AC16" s="952">
        <v>20385</v>
      </c>
      <c r="AD16" s="306"/>
      <c r="AE16" s="306"/>
      <c r="AF16" s="306"/>
      <c r="AG16" s="307"/>
      <c r="AH16" s="955"/>
    </row>
    <row r="17" spans="1:34" s="233" customFormat="1" ht="14.25" x14ac:dyDescent="0.15">
      <c r="A17" s="225"/>
      <c r="B17" s="234" t="s">
        <v>8</v>
      </c>
      <c r="C17" s="227"/>
      <c r="D17" s="803">
        <v>22681</v>
      </c>
      <c r="E17" s="227"/>
      <c r="F17" s="235">
        <v>522</v>
      </c>
      <c r="G17" s="236">
        <v>2.3014858251399852</v>
      </c>
      <c r="H17" s="227"/>
      <c r="I17" s="235">
        <v>244</v>
      </c>
      <c r="J17" s="236">
        <v>1.0757903090692651</v>
      </c>
      <c r="K17" s="239">
        <v>240</v>
      </c>
      <c r="L17" s="236">
        <v>98.360655737704917</v>
      </c>
      <c r="M17" s="239">
        <v>4</v>
      </c>
      <c r="N17" s="236">
        <v>1.639344262295082</v>
      </c>
      <c r="O17" s="239">
        <v>0</v>
      </c>
      <c r="P17" s="236">
        <v>0</v>
      </c>
      <c r="Q17" s="239">
        <v>0</v>
      </c>
      <c r="R17" s="236">
        <v>0</v>
      </c>
      <c r="S17" s="239">
        <v>0</v>
      </c>
      <c r="T17" s="236">
        <v>0</v>
      </c>
      <c r="U17" s="239">
        <v>0</v>
      </c>
      <c r="V17" s="236">
        <v>0</v>
      </c>
      <c r="X17" s="306"/>
      <c r="Y17" s="306"/>
      <c r="Z17" s="306"/>
      <c r="AA17" s="954">
        <v>44469</v>
      </c>
      <c r="AB17" s="952">
        <v>22330</v>
      </c>
      <c r="AC17" s="952">
        <v>19468</v>
      </c>
      <c r="AD17" s="306"/>
      <c r="AE17" s="306"/>
      <c r="AF17" s="306"/>
      <c r="AG17" s="307"/>
      <c r="AH17" s="955"/>
    </row>
    <row r="18" spans="1:34" s="233" customFormat="1" ht="14.25" x14ac:dyDescent="0.15">
      <c r="A18" s="225"/>
      <c r="B18" s="234" t="s">
        <v>7</v>
      </c>
      <c r="C18" s="227"/>
      <c r="D18" s="802">
        <v>140473</v>
      </c>
      <c r="E18" s="227"/>
      <c r="F18" s="235">
        <v>2294</v>
      </c>
      <c r="G18" s="236">
        <v>1.6330540388544417</v>
      </c>
      <c r="H18" s="227"/>
      <c r="I18" s="235">
        <v>1529</v>
      </c>
      <c r="J18" s="236">
        <v>1.0884653990446562</v>
      </c>
      <c r="K18" s="235">
        <v>1448</v>
      </c>
      <c r="L18" s="236">
        <v>94.702419882276004</v>
      </c>
      <c r="M18" s="235">
        <v>64</v>
      </c>
      <c r="N18" s="236">
        <v>4.1857423152387181</v>
      </c>
      <c r="O18" s="235">
        <v>0</v>
      </c>
      <c r="P18" s="236">
        <v>0</v>
      </c>
      <c r="Q18" s="235">
        <v>0</v>
      </c>
      <c r="R18" s="236">
        <v>0</v>
      </c>
      <c r="S18" s="235">
        <v>1</v>
      </c>
      <c r="T18" s="236">
        <v>6.540222367560497E-2</v>
      </c>
      <c r="U18" s="235">
        <v>16</v>
      </c>
      <c r="V18" s="236">
        <v>1.0464355788096795</v>
      </c>
      <c r="X18" s="306"/>
      <c r="Y18" s="306"/>
      <c r="Z18" s="306"/>
      <c r="AA18" s="954">
        <v>44500</v>
      </c>
      <c r="AB18" s="952">
        <v>29317</v>
      </c>
      <c r="AC18" s="952">
        <v>17136</v>
      </c>
      <c r="AD18" s="306"/>
      <c r="AE18" s="306"/>
      <c r="AF18" s="306"/>
      <c r="AG18" s="307"/>
      <c r="AH18" s="955"/>
    </row>
    <row r="19" spans="1:34" s="233" customFormat="1" ht="14.25" x14ac:dyDescent="0.15">
      <c r="A19" s="225"/>
      <c r="B19" s="234" t="s">
        <v>43</v>
      </c>
      <c r="C19" s="227"/>
      <c r="D19" s="802">
        <v>87657</v>
      </c>
      <c r="E19" s="227"/>
      <c r="F19" s="235">
        <v>1685</v>
      </c>
      <c r="G19" s="236">
        <v>1.9222651927398839</v>
      </c>
      <c r="H19" s="227"/>
      <c r="I19" s="235">
        <v>1098</v>
      </c>
      <c r="J19" s="236">
        <v>1.2526096033402923</v>
      </c>
      <c r="K19" s="235">
        <v>924</v>
      </c>
      <c r="L19" s="236">
        <v>84.153005464480884</v>
      </c>
      <c r="M19" s="235">
        <v>34</v>
      </c>
      <c r="N19" s="236">
        <v>3.0965391621129328</v>
      </c>
      <c r="O19" s="235">
        <v>8</v>
      </c>
      <c r="P19" s="236">
        <v>0.72859744990892528</v>
      </c>
      <c r="Q19" s="235">
        <v>59</v>
      </c>
      <c r="R19" s="236">
        <v>5.3734061930783241</v>
      </c>
      <c r="S19" s="235">
        <v>1</v>
      </c>
      <c r="T19" s="236">
        <v>9.107468123861566E-2</v>
      </c>
      <c r="U19" s="235">
        <v>72</v>
      </c>
      <c r="V19" s="236">
        <v>6.557377049180328</v>
      </c>
      <c r="X19" s="306"/>
      <c r="Y19" s="306"/>
      <c r="Z19" s="306"/>
      <c r="AA19" s="954">
        <v>44530</v>
      </c>
      <c r="AB19" s="952">
        <v>28155</v>
      </c>
      <c r="AC19" s="952">
        <v>19590</v>
      </c>
      <c r="AD19" s="306"/>
      <c r="AE19" s="306"/>
      <c r="AF19" s="306"/>
      <c r="AG19" s="307"/>
      <c r="AH19" s="955"/>
    </row>
    <row r="20" spans="1:34" s="233" customFormat="1" ht="14.25" x14ac:dyDescent="0.15">
      <c r="A20" s="225"/>
      <c r="B20" s="234" t="s">
        <v>44</v>
      </c>
      <c r="C20" s="227"/>
      <c r="D20" s="802">
        <v>330477</v>
      </c>
      <c r="E20" s="227"/>
      <c r="F20" s="235">
        <v>2736</v>
      </c>
      <c r="G20" s="236">
        <v>0.82789422561933212</v>
      </c>
      <c r="H20" s="227"/>
      <c r="I20" s="235">
        <v>3120</v>
      </c>
      <c r="J20" s="236">
        <v>0.94408990640801027</v>
      </c>
      <c r="K20" s="235">
        <v>3062</v>
      </c>
      <c r="L20" s="236">
        <v>98.141025641025635</v>
      </c>
      <c r="M20" s="235">
        <v>49</v>
      </c>
      <c r="N20" s="236">
        <v>1.5705128205128205</v>
      </c>
      <c r="O20" s="235">
        <v>0</v>
      </c>
      <c r="P20" s="236">
        <v>0</v>
      </c>
      <c r="Q20" s="235">
        <v>0</v>
      </c>
      <c r="R20" s="236">
        <v>0</v>
      </c>
      <c r="S20" s="235">
        <v>9</v>
      </c>
      <c r="T20" s="236">
        <v>0.28846153846153849</v>
      </c>
      <c r="U20" s="235">
        <v>0</v>
      </c>
      <c r="V20" s="236">
        <v>0</v>
      </c>
      <c r="X20" s="306"/>
      <c r="Y20" s="306"/>
      <c r="Z20" s="306"/>
      <c r="AA20" s="954">
        <v>44561</v>
      </c>
      <c r="AB20" s="952">
        <v>24865</v>
      </c>
      <c r="AC20" s="952">
        <v>26807</v>
      </c>
      <c r="AD20" s="306"/>
      <c r="AE20" s="306"/>
      <c r="AF20" s="306"/>
      <c r="AG20" s="307"/>
      <c r="AH20" s="955"/>
    </row>
    <row r="21" spans="1:34" s="233" customFormat="1" ht="14.25" x14ac:dyDescent="0.15">
      <c r="A21" s="225"/>
      <c r="B21" s="234" t="s">
        <v>6</v>
      </c>
      <c r="C21" s="227"/>
      <c r="D21" s="802">
        <v>172035</v>
      </c>
      <c r="E21" s="227"/>
      <c r="F21" s="235">
        <v>3953</v>
      </c>
      <c r="G21" s="236">
        <v>2.2977882407649606</v>
      </c>
      <c r="H21" s="227"/>
      <c r="I21" s="235">
        <v>2011</v>
      </c>
      <c r="J21" s="236">
        <v>1.1689481791495917</v>
      </c>
      <c r="K21" s="235">
        <v>1860</v>
      </c>
      <c r="L21" s="236">
        <v>92.491297861760316</v>
      </c>
      <c r="M21" s="235">
        <v>56</v>
      </c>
      <c r="N21" s="236">
        <v>2.7846842366981601</v>
      </c>
      <c r="O21" s="235">
        <v>0</v>
      </c>
      <c r="P21" s="236">
        <v>0</v>
      </c>
      <c r="Q21" s="235">
        <v>27</v>
      </c>
      <c r="R21" s="236">
        <v>1.3426156141223273</v>
      </c>
      <c r="S21" s="235">
        <v>64</v>
      </c>
      <c r="T21" s="236">
        <v>3.1824962705121829</v>
      </c>
      <c r="U21" s="235">
        <v>4</v>
      </c>
      <c r="V21" s="236">
        <v>0.19890601690701143</v>
      </c>
      <c r="X21" s="306"/>
      <c r="Y21" s="306"/>
      <c r="Z21" s="306"/>
      <c r="AA21" s="954">
        <v>44592</v>
      </c>
      <c r="AB21" s="952">
        <v>20377</v>
      </c>
      <c r="AC21" s="952">
        <v>22366</v>
      </c>
      <c r="AD21" s="306"/>
      <c r="AE21" s="306"/>
      <c r="AF21" s="306"/>
      <c r="AG21" s="307"/>
      <c r="AH21" s="955"/>
    </row>
    <row r="22" spans="1:34" s="233" customFormat="1" ht="14.25" x14ac:dyDescent="0.15">
      <c r="A22" s="225"/>
      <c r="B22" s="234" t="s">
        <v>5</v>
      </c>
      <c r="C22" s="227"/>
      <c r="D22" s="802">
        <v>53945</v>
      </c>
      <c r="E22" s="227"/>
      <c r="F22" s="235">
        <v>933</v>
      </c>
      <c r="G22" s="236">
        <v>1.7295393456298083</v>
      </c>
      <c r="H22" s="227"/>
      <c r="I22" s="235">
        <v>724</v>
      </c>
      <c r="J22" s="236">
        <v>1.3421077022893688</v>
      </c>
      <c r="K22" s="235">
        <v>506</v>
      </c>
      <c r="L22" s="236">
        <v>69.889502762430951</v>
      </c>
      <c r="M22" s="235">
        <v>34</v>
      </c>
      <c r="N22" s="236">
        <v>4.6961325966850831</v>
      </c>
      <c r="O22" s="235">
        <v>0</v>
      </c>
      <c r="P22" s="236">
        <v>0</v>
      </c>
      <c r="Q22" s="235">
        <v>10</v>
      </c>
      <c r="R22" s="236">
        <v>1.3812154696132597</v>
      </c>
      <c r="S22" s="235">
        <v>0</v>
      </c>
      <c r="T22" s="236">
        <v>0</v>
      </c>
      <c r="U22" s="235">
        <v>174</v>
      </c>
      <c r="V22" s="236">
        <v>24.033149171270718</v>
      </c>
      <c r="X22" s="306"/>
      <c r="Y22" s="306"/>
      <c r="Z22" s="306"/>
      <c r="AA22" s="954">
        <v>44620</v>
      </c>
      <c r="AB22" s="952">
        <v>25448</v>
      </c>
      <c r="AC22" s="952">
        <v>23602</v>
      </c>
      <c r="AD22" s="306"/>
      <c r="AE22" s="306"/>
      <c r="AF22" s="306"/>
      <c r="AG22" s="307"/>
      <c r="AH22" s="955"/>
    </row>
    <row r="23" spans="1:34" s="233" customFormat="1" ht="14.25" x14ac:dyDescent="0.15">
      <c r="A23" s="225"/>
      <c r="B23" s="234" t="s">
        <v>38</v>
      </c>
      <c r="C23" s="227"/>
      <c r="D23" s="802">
        <v>79668</v>
      </c>
      <c r="E23" s="227"/>
      <c r="F23" s="235">
        <v>852</v>
      </c>
      <c r="G23" s="236">
        <v>1.0694381683988552</v>
      </c>
      <c r="H23" s="227"/>
      <c r="I23" s="235">
        <v>909</v>
      </c>
      <c r="J23" s="236">
        <v>1.1409850881156802</v>
      </c>
      <c r="K23" s="235">
        <v>890</v>
      </c>
      <c r="L23" s="236">
        <v>97.909790979097906</v>
      </c>
      <c r="M23" s="235">
        <v>19</v>
      </c>
      <c r="N23" s="236">
        <v>2.0902090209020905</v>
      </c>
      <c r="O23" s="235">
        <v>0</v>
      </c>
      <c r="P23" s="236">
        <v>0</v>
      </c>
      <c r="Q23" s="235">
        <v>0</v>
      </c>
      <c r="R23" s="236">
        <v>0</v>
      </c>
      <c r="S23" s="235">
        <v>0</v>
      </c>
      <c r="T23" s="236">
        <v>0</v>
      </c>
      <c r="U23" s="235">
        <v>0</v>
      </c>
      <c r="V23" s="236">
        <v>0</v>
      </c>
      <c r="X23" s="306"/>
      <c r="Y23" s="306"/>
      <c r="Z23" s="306"/>
      <c r="AA23" s="954">
        <v>44651</v>
      </c>
      <c r="AB23" s="952">
        <v>31825</v>
      </c>
      <c r="AC23" s="952">
        <v>22165</v>
      </c>
      <c r="AD23" s="306"/>
      <c r="AE23" s="306"/>
      <c r="AF23" s="306"/>
      <c r="AG23" s="307"/>
      <c r="AH23" s="955"/>
    </row>
    <row r="24" spans="1:34" s="233" customFormat="1" ht="14.25" x14ac:dyDescent="0.15">
      <c r="A24" s="225"/>
      <c r="B24" s="234" t="s">
        <v>45</v>
      </c>
      <c r="C24" s="227"/>
      <c r="D24" s="802">
        <v>225048</v>
      </c>
      <c r="E24" s="227"/>
      <c r="F24" s="235">
        <v>3306</v>
      </c>
      <c r="G24" s="236">
        <v>1.4690199424122854</v>
      </c>
      <c r="H24" s="227"/>
      <c r="I24" s="235">
        <v>3212</v>
      </c>
      <c r="J24" s="236">
        <v>1.4272510753261527</v>
      </c>
      <c r="K24" s="235">
        <v>2102</v>
      </c>
      <c r="L24" s="236">
        <v>65.442092154420919</v>
      </c>
      <c r="M24" s="235">
        <v>124</v>
      </c>
      <c r="N24" s="236">
        <v>3.8605230386052307</v>
      </c>
      <c r="O24" s="235">
        <v>0</v>
      </c>
      <c r="P24" s="236">
        <v>0</v>
      </c>
      <c r="Q24" s="235">
        <v>3</v>
      </c>
      <c r="R24" s="236">
        <v>9.3399750933997508E-2</v>
      </c>
      <c r="S24" s="235">
        <v>0</v>
      </c>
      <c r="T24" s="236">
        <v>0</v>
      </c>
      <c r="U24" s="235">
        <v>983</v>
      </c>
      <c r="V24" s="236">
        <v>30.60398505603985</v>
      </c>
      <c r="X24" s="306"/>
      <c r="Y24" s="306"/>
      <c r="Z24" s="306"/>
      <c r="AA24" s="954">
        <v>44681</v>
      </c>
      <c r="AB24" s="952">
        <v>29337</v>
      </c>
      <c r="AC24" s="952">
        <v>20494</v>
      </c>
      <c r="AD24" s="306"/>
      <c r="AE24" s="306"/>
      <c r="AF24" s="306"/>
      <c r="AG24" s="307"/>
      <c r="AH24" s="955"/>
    </row>
    <row r="25" spans="1:34" s="241" customFormat="1" ht="14.25" x14ac:dyDescent="0.15">
      <c r="A25" s="240"/>
      <c r="B25" s="234" t="s">
        <v>46</v>
      </c>
      <c r="C25" s="227"/>
      <c r="D25" s="802">
        <v>50718</v>
      </c>
      <c r="E25" s="227"/>
      <c r="F25" s="235">
        <v>1412</v>
      </c>
      <c r="G25" s="236">
        <v>2.7840214519499979</v>
      </c>
      <c r="H25" s="227"/>
      <c r="I25" s="235">
        <v>801</v>
      </c>
      <c r="J25" s="236">
        <v>1.5793209511416064</v>
      </c>
      <c r="K25" s="235">
        <v>496</v>
      </c>
      <c r="L25" s="236">
        <v>61.922596754057423</v>
      </c>
      <c r="M25" s="235">
        <v>10</v>
      </c>
      <c r="N25" s="236">
        <v>1.2484394506866416</v>
      </c>
      <c r="O25" s="235">
        <v>5</v>
      </c>
      <c r="P25" s="236">
        <v>0.62421972534332082</v>
      </c>
      <c r="Q25" s="235">
        <v>233</v>
      </c>
      <c r="R25" s="236">
        <v>29.088639200998749</v>
      </c>
      <c r="S25" s="235">
        <v>26</v>
      </c>
      <c r="T25" s="236">
        <v>3.2459425717852688</v>
      </c>
      <c r="U25" s="235">
        <v>31</v>
      </c>
      <c r="V25" s="236">
        <v>3.8701622971285889</v>
      </c>
      <c r="X25" s="306"/>
      <c r="Y25" s="306"/>
      <c r="Z25" s="306"/>
      <c r="AA25" s="954">
        <v>44712</v>
      </c>
      <c r="AB25" s="952">
        <v>27733</v>
      </c>
      <c r="AC25" s="952">
        <v>19944</v>
      </c>
      <c r="AD25" s="306"/>
      <c r="AE25" s="306"/>
      <c r="AF25" s="306"/>
      <c r="AG25" s="307"/>
      <c r="AH25" s="955"/>
    </row>
    <row r="26" spans="1:34" s="233" customFormat="1" ht="14.25" x14ac:dyDescent="0.15">
      <c r="B26" s="234" t="s">
        <v>47</v>
      </c>
      <c r="C26" s="227"/>
      <c r="D26" s="804">
        <v>21317</v>
      </c>
      <c r="E26" s="227"/>
      <c r="F26" s="239">
        <v>315</v>
      </c>
      <c r="G26" s="236">
        <v>1.4776938593610733</v>
      </c>
      <c r="H26" s="227"/>
      <c r="I26" s="239">
        <v>267</v>
      </c>
      <c r="J26" s="236">
        <v>1.2525214617441478</v>
      </c>
      <c r="K26" s="239">
        <v>262</v>
      </c>
      <c r="L26" s="236">
        <v>98.12734082397003</v>
      </c>
      <c r="M26" s="239">
        <v>5</v>
      </c>
      <c r="N26" s="236">
        <v>1.8726591760299627</v>
      </c>
      <c r="O26" s="239">
        <v>0</v>
      </c>
      <c r="P26" s="236">
        <v>0</v>
      </c>
      <c r="Q26" s="239">
        <v>0</v>
      </c>
      <c r="R26" s="236">
        <v>0</v>
      </c>
      <c r="S26" s="239">
        <v>0</v>
      </c>
      <c r="T26" s="236">
        <v>0</v>
      </c>
      <c r="U26" s="239">
        <v>0</v>
      </c>
      <c r="V26" s="236">
        <v>0</v>
      </c>
      <c r="X26" s="306"/>
      <c r="Y26" s="306"/>
      <c r="Z26" s="306"/>
      <c r="AA26" s="954">
        <v>44742</v>
      </c>
      <c r="AB26" s="952">
        <v>30967</v>
      </c>
      <c r="AC26" s="952">
        <v>20368</v>
      </c>
      <c r="AD26" s="306"/>
      <c r="AE26" s="306"/>
      <c r="AF26" s="306"/>
      <c r="AG26" s="307"/>
      <c r="AH26" s="955"/>
    </row>
    <row r="27" spans="1:34" s="233" customFormat="1" ht="14.25" x14ac:dyDescent="0.15">
      <c r="B27" s="234" t="s">
        <v>48</v>
      </c>
      <c r="C27" s="227"/>
      <c r="D27" s="804">
        <v>109443</v>
      </c>
      <c r="E27" s="227"/>
      <c r="F27" s="239">
        <v>1869</v>
      </c>
      <c r="G27" s="236">
        <v>1.7077382747183467</v>
      </c>
      <c r="H27" s="227"/>
      <c r="I27" s="239">
        <v>1155</v>
      </c>
      <c r="J27" s="236">
        <v>1.0553438776349333</v>
      </c>
      <c r="K27" s="239">
        <v>1052</v>
      </c>
      <c r="L27" s="236">
        <v>91.082251082251091</v>
      </c>
      <c r="M27" s="239">
        <v>29</v>
      </c>
      <c r="N27" s="236">
        <v>2.5108225108225106</v>
      </c>
      <c r="O27" s="239">
        <v>0</v>
      </c>
      <c r="P27" s="236">
        <v>0</v>
      </c>
      <c r="Q27" s="239">
        <v>2</v>
      </c>
      <c r="R27" s="236">
        <v>0.17316017316017315</v>
      </c>
      <c r="S27" s="239">
        <v>69</v>
      </c>
      <c r="T27" s="236">
        <v>5.9740259740259738</v>
      </c>
      <c r="U27" s="239">
        <v>3</v>
      </c>
      <c r="V27" s="236">
        <v>0.25974025974025972</v>
      </c>
      <c r="X27" s="306"/>
      <c r="Y27" s="306"/>
      <c r="Z27" s="306"/>
      <c r="AA27" s="954">
        <v>44773</v>
      </c>
      <c r="AB27" s="952">
        <v>28674</v>
      </c>
      <c r="AC27" s="952">
        <v>20566</v>
      </c>
      <c r="AD27" s="306"/>
      <c r="AE27" s="306"/>
      <c r="AF27" s="306"/>
      <c r="AG27" s="307"/>
      <c r="AH27" s="955"/>
    </row>
    <row r="28" spans="1:34" s="233" customFormat="1" ht="14.25" x14ac:dyDescent="0.15">
      <c r="B28" s="234" t="s">
        <v>49</v>
      </c>
      <c r="C28" s="227"/>
      <c r="D28" s="804">
        <v>14196</v>
      </c>
      <c r="E28" s="227"/>
      <c r="F28" s="239">
        <v>333</v>
      </c>
      <c r="G28" s="243">
        <v>2.3457311918850379</v>
      </c>
      <c r="H28" s="227"/>
      <c r="I28" s="239">
        <v>359</v>
      </c>
      <c r="J28" s="243">
        <v>2.5288813750352213</v>
      </c>
      <c r="K28" s="239">
        <v>73</v>
      </c>
      <c r="L28" s="243">
        <v>20.334261838440113</v>
      </c>
      <c r="M28" s="239">
        <v>8</v>
      </c>
      <c r="N28" s="243">
        <v>2.2284122562674096</v>
      </c>
      <c r="O28" s="239">
        <v>148</v>
      </c>
      <c r="P28" s="243">
        <v>41.225626740947078</v>
      </c>
      <c r="Q28" s="239">
        <v>0</v>
      </c>
      <c r="R28" s="243">
        <v>0</v>
      </c>
      <c r="S28" s="239">
        <v>0</v>
      </c>
      <c r="T28" s="243">
        <v>0</v>
      </c>
      <c r="U28" s="239">
        <v>130</v>
      </c>
      <c r="V28" s="243">
        <v>36.211699164345404</v>
      </c>
      <c r="X28" s="306"/>
      <c r="Y28" s="306"/>
      <c r="Z28" s="306"/>
      <c r="AA28" s="954">
        <v>44804</v>
      </c>
      <c r="AB28" s="952">
        <v>19988</v>
      </c>
      <c r="AC28" s="952">
        <v>21716</v>
      </c>
      <c r="AD28" s="306"/>
      <c r="AE28" s="306"/>
      <c r="AF28" s="306"/>
      <c r="AG28" s="307"/>
      <c r="AH28" s="955"/>
    </row>
    <row r="29" spans="1:34" s="233" customFormat="1" ht="14.25" x14ac:dyDescent="0.15">
      <c r="B29" s="245" t="s">
        <v>4</v>
      </c>
      <c r="C29" s="227"/>
      <c r="D29" s="805">
        <v>4774</v>
      </c>
      <c r="E29" s="227"/>
      <c r="F29" s="246">
        <v>125</v>
      </c>
      <c r="G29" s="247">
        <v>2.6183493925429411</v>
      </c>
      <c r="H29" s="227"/>
      <c r="I29" s="246">
        <v>71</v>
      </c>
      <c r="J29" s="247">
        <v>1.4872224549643904</v>
      </c>
      <c r="K29" s="246">
        <v>52</v>
      </c>
      <c r="L29" s="247">
        <v>73.239436619718319</v>
      </c>
      <c r="M29" s="246">
        <v>4</v>
      </c>
      <c r="N29" s="247">
        <v>5.6338028169014089</v>
      </c>
      <c r="O29" s="246">
        <v>0</v>
      </c>
      <c r="P29" s="247">
        <v>0</v>
      </c>
      <c r="Q29" s="246">
        <v>10</v>
      </c>
      <c r="R29" s="247">
        <v>14.084507042253522</v>
      </c>
      <c r="S29" s="246">
        <v>1</v>
      </c>
      <c r="T29" s="247">
        <v>1.4084507042253522</v>
      </c>
      <c r="U29" s="246">
        <v>4</v>
      </c>
      <c r="V29" s="247">
        <v>5.6338028169014089</v>
      </c>
      <c r="X29" s="306"/>
      <c r="Y29" s="306"/>
      <c r="Z29" s="306"/>
      <c r="AA29" s="954">
        <v>44834</v>
      </c>
      <c r="AB29" s="952">
        <v>27552</v>
      </c>
      <c r="AC29" s="952">
        <v>21574</v>
      </c>
      <c r="AD29" s="306"/>
      <c r="AE29" s="306"/>
      <c r="AF29" s="306"/>
      <c r="AG29" s="307"/>
      <c r="AH29" s="955"/>
    </row>
    <row r="30" spans="1:34" s="224" customFormat="1" ht="7.5" customHeight="1" x14ac:dyDescent="0.15">
      <c r="A30" s="221"/>
      <c r="B30" s="222"/>
      <c r="C30" s="223"/>
      <c r="D30" s="222"/>
      <c r="E30" s="223"/>
      <c r="F30" s="222"/>
      <c r="G30" s="575"/>
      <c r="H30" s="223"/>
      <c r="I30" s="222"/>
      <c r="J30" s="575"/>
      <c r="K30" s="222"/>
      <c r="L30" s="575"/>
      <c r="M30" s="222"/>
      <c r="N30" s="575"/>
      <c r="O30" s="222"/>
      <c r="P30" s="575"/>
      <c r="Q30" s="222"/>
      <c r="R30" s="575"/>
      <c r="S30" s="222"/>
      <c r="T30" s="575"/>
      <c r="U30" s="222"/>
      <c r="V30" s="575"/>
      <c r="X30" s="310"/>
      <c r="Y30" s="310"/>
      <c r="Z30" s="306"/>
      <c r="AA30" s="954">
        <v>44865</v>
      </c>
      <c r="AB30" s="952">
        <v>29104</v>
      </c>
      <c r="AC30" s="952">
        <v>17287</v>
      </c>
      <c r="AD30" s="310"/>
      <c r="AE30" s="310"/>
      <c r="AF30" s="306"/>
      <c r="AG30" s="307"/>
      <c r="AH30" s="955"/>
    </row>
    <row r="31" spans="1:34" s="252" customFormat="1" x14ac:dyDescent="0.15">
      <c r="B31" s="253" t="s">
        <v>3</v>
      </c>
      <c r="C31" s="212"/>
      <c r="D31" s="806">
        <v>1860463</v>
      </c>
      <c r="E31" s="212"/>
      <c r="F31" s="254">
        <v>28262</v>
      </c>
      <c r="G31" s="255">
        <v>1.5190842279583092</v>
      </c>
      <c r="H31" s="212"/>
      <c r="I31" s="254">
        <v>21287</v>
      </c>
      <c r="J31" s="255">
        <v>1.1441775515019648</v>
      </c>
      <c r="K31" s="254">
        <v>17769</v>
      </c>
      <c r="L31" s="255">
        <v>83.473481467562365</v>
      </c>
      <c r="M31" s="254">
        <v>526</v>
      </c>
      <c r="N31" s="255">
        <v>2.4709916850660028</v>
      </c>
      <c r="O31" s="254">
        <v>165</v>
      </c>
      <c r="P31" s="255">
        <v>0.77512096584770052</v>
      </c>
      <c r="Q31" s="254">
        <v>693</v>
      </c>
      <c r="R31" s="255">
        <v>3.255508056560342</v>
      </c>
      <c r="S31" s="254">
        <v>225</v>
      </c>
      <c r="T31" s="255">
        <v>1.0569831352468644</v>
      </c>
      <c r="U31" s="254">
        <v>1909</v>
      </c>
      <c r="V31" s="255">
        <v>8.9679146897167286</v>
      </c>
      <c r="X31" s="306"/>
      <c r="Y31" s="306"/>
      <c r="Z31" s="310"/>
      <c r="AA31" s="954">
        <v>44895</v>
      </c>
      <c r="AB31" s="952">
        <v>30634</v>
      </c>
      <c r="AC31" s="952">
        <v>17693</v>
      </c>
      <c r="AD31" s="306"/>
      <c r="AE31" s="306"/>
      <c r="AF31" s="310"/>
      <c r="AG31" s="310"/>
      <c r="AH31" s="439"/>
    </row>
    <row r="32" spans="1:34" s="257" customFormat="1" ht="6.75" customHeight="1" x14ac:dyDescent="0.2">
      <c r="B32" s="258" t="s">
        <v>42</v>
      </c>
      <c r="C32" s="259"/>
      <c r="E32" s="259"/>
      <c r="AA32" s="954">
        <v>44926</v>
      </c>
      <c r="AB32" s="952">
        <v>28835</v>
      </c>
      <c r="AC32" s="952">
        <v>20499</v>
      </c>
    </row>
    <row r="33" spans="2:29" s="252" customFormat="1" x14ac:dyDescent="0.2">
      <c r="B33" s="1106" t="s">
        <v>399</v>
      </c>
      <c r="C33" s="1106"/>
      <c r="D33" s="1106"/>
      <c r="E33" s="1106"/>
      <c r="F33" s="1106"/>
      <c r="G33" s="1106"/>
      <c r="H33" s="1106"/>
      <c r="I33" s="1106"/>
      <c r="J33" s="1106"/>
      <c r="K33" s="1106"/>
      <c r="L33" s="1106"/>
      <c r="M33" s="1106"/>
      <c r="N33" s="1106"/>
      <c r="O33" s="1106"/>
      <c r="P33" s="1106"/>
      <c r="Q33" s="1106"/>
      <c r="R33" s="1106"/>
      <c r="S33" s="1106"/>
      <c r="T33" s="1106"/>
      <c r="U33" s="1106"/>
      <c r="V33" s="1106"/>
      <c r="AA33" s="954">
        <v>44957</v>
      </c>
      <c r="AB33" s="952">
        <v>25222</v>
      </c>
      <c r="AC33" s="952">
        <v>21942</v>
      </c>
    </row>
    <row r="34" spans="2:29" s="252" customFormat="1" ht="9" customHeight="1" x14ac:dyDescent="0.2">
      <c r="B34" s="1106"/>
      <c r="C34" s="1106"/>
      <c r="D34" s="1106"/>
      <c r="E34" s="1106"/>
      <c r="F34" s="1106"/>
      <c r="G34" s="1106"/>
      <c r="H34" s="1106"/>
      <c r="I34" s="1106"/>
      <c r="J34" s="1106"/>
      <c r="K34" s="1106"/>
      <c r="L34" s="1106"/>
      <c r="M34" s="1106"/>
      <c r="N34" s="1106"/>
      <c r="O34" s="1106"/>
      <c r="P34" s="1106"/>
      <c r="Q34" s="1106"/>
      <c r="R34" s="1106"/>
      <c r="S34" s="1106"/>
      <c r="T34" s="1106"/>
      <c r="U34" s="1106"/>
      <c r="V34" s="1106"/>
      <c r="AA34" s="954">
        <v>44985</v>
      </c>
      <c r="AB34" s="952">
        <v>28262</v>
      </c>
      <c r="AC34" s="952">
        <v>21287</v>
      </c>
    </row>
    <row r="35" spans="2:29" x14ac:dyDescent="0.2">
      <c r="B35" s="1090"/>
      <c r="C35" s="1090"/>
      <c r="D35" s="1090"/>
      <c r="E35" s="263"/>
      <c r="F35" s="263"/>
      <c r="AA35" s="954"/>
      <c r="AB35" s="952"/>
      <c r="AC35" s="952"/>
    </row>
    <row r="36" spans="2:29" x14ac:dyDescent="0.2">
      <c r="B36" s="1091"/>
      <c r="C36" s="1091"/>
      <c r="D36" s="1091"/>
      <c r="E36" s="263"/>
      <c r="F36" s="263"/>
      <c r="AB36" s="952"/>
      <c r="AC36" s="952"/>
    </row>
  </sheetData>
  <mergeCells count="19">
    <mergeCell ref="B2:C2"/>
    <mergeCell ref="B3:C3"/>
    <mergeCell ref="A4:U4"/>
    <mergeCell ref="B5:V5"/>
    <mergeCell ref="B7:B10"/>
    <mergeCell ref="D7:D9"/>
    <mergeCell ref="F7:G7"/>
    <mergeCell ref="F8:G9"/>
    <mergeCell ref="I8:J9"/>
    <mergeCell ref="K8:V8"/>
    <mergeCell ref="B33:V34"/>
    <mergeCell ref="B35:D35"/>
    <mergeCell ref="B36:D36"/>
    <mergeCell ref="K9:L9"/>
    <mergeCell ref="M9:N9"/>
    <mergeCell ref="O9:P9"/>
    <mergeCell ref="Q9:R9"/>
    <mergeCell ref="S9:T9"/>
    <mergeCell ref="U9:V9"/>
  </mergeCells>
  <printOptions horizontalCentered="1"/>
  <pageMargins left="0" right="0" top="0.43307086614173229" bottom="0.43307086614173229" header="0" footer="0"/>
  <pageSetup paperSize="9" scale="74" orientation="landscape"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40">
    <tabColor theme="0"/>
    <pageSetUpPr fitToPage="1"/>
  </sheetPr>
  <dimension ref="B1:AF46"/>
  <sheetViews>
    <sheetView showGridLines="0" topLeftCell="A2" zoomScaleNormal="100" workbookViewId="0">
      <selection activeCell="A2" sqref="A2"/>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85546875" style="1" customWidth="1"/>
    <col min="22" max="22" width="0.7109375" style="1" customWidth="1"/>
    <col min="23" max="23" width="7.5703125" style="1" customWidth="1"/>
    <col min="24" max="24" width="6.140625" style="1" customWidth="1"/>
    <col min="25" max="25" width="0.5703125" style="1" customWidth="1"/>
    <col min="26" max="26" width="7.285156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2" hidden="1" x14ac:dyDescent="0.2">
      <c r="E1" s="140" t="s">
        <v>39</v>
      </c>
      <c r="F1" s="140"/>
      <c r="H1" s="140" t="s">
        <v>24</v>
      </c>
      <c r="K1" s="140" t="s">
        <v>23</v>
      </c>
      <c r="N1" s="140" t="s">
        <v>22</v>
      </c>
      <c r="Q1" s="140" t="s">
        <v>21</v>
      </c>
      <c r="T1" s="140" t="s">
        <v>20</v>
      </c>
      <c r="W1" s="140" t="s">
        <v>19</v>
      </c>
      <c r="Z1" s="140" t="s">
        <v>18</v>
      </c>
    </row>
    <row r="2" spans="2:32" s="2" customFormat="1" ht="14.25" x14ac:dyDescent="0.2">
      <c r="B2" s="11"/>
      <c r="C2" s="46"/>
      <c r="D2" s="46"/>
      <c r="AB2" s="46"/>
      <c r="AD2" s="90"/>
    </row>
    <row r="3" spans="2:32" s="44" customFormat="1" ht="47.25" customHeight="1" x14ac:dyDescent="0.2">
      <c r="B3" s="1084"/>
      <c r="C3" s="1084"/>
      <c r="D3" s="1084"/>
      <c r="E3" s="1084"/>
      <c r="F3" s="1084"/>
      <c r="G3" s="1084"/>
      <c r="H3" s="1084"/>
      <c r="I3" s="1084"/>
      <c r="J3" s="1084"/>
      <c r="K3" s="1084"/>
      <c r="L3" s="45"/>
      <c r="M3" s="45"/>
      <c r="W3" s="89"/>
      <c r="AA3" s="89"/>
      <c r="AD3" s="88"/>
    </row>
    <row r="4" spans="2:32" s="7" customFormat="1" ht="2.25" customHeight="1" x14ac:dyDescent="0.2">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row>
    <row r="5" spans="2:32" s="7" customFormat="1" ht="16.5" customHeight="1" x14ac:dyDescent="0.2">
      <c r="B5" s="1046" t="s">
        <v>422</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c r="AD5" s="1046"/>
    </row>
    <row r="6" spans="2:32" s="7" customFormat="1" ht="14.25" customHeight="1" x14ac:dyDescent="0.2">
      <c r="B6" s="1061" t="str">
        <f>porsaad!B6</f>
        <v>Situación a 28 de febrero de 2023</v>
      </c>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1"/>
      <c r="AA6" s="1061"/>
      <c r="AB6" s="1061"/>
      <c r="AC6" s="1061"/>
      <c r="AD6" s="8"/>
    </row>
    <row r="7" spans="2:32" s="7" customFormat="1" ht="5.25" customHeight="1" x14ac:dyDescent="0.2">
      <c r="AC7" s="87"/>
      <c r="AD7" s="86"/>
    </row>
    <row r="8" spans="2:32" s="83" customFormat="1" ht="21.75" customHeight="1" x14ac:dyDescent="0.2">
      <c r="B8" s="1118" t="s">
        <v>30</v>
      </c>
      <c r="C8" s="68"/>
      <c r="D8" s="1118" t="s">
        <v>120</v>
      </c>
      <c r="E8" s="1121" t="s">
        <v>29</v>
      </c>
      <c r="F8" s="1122"/>
      <c r="G8" s="1122"/>
      <c r="H8" s="1122"/>
      <c r="I8" s="1122"/>
      <c r="J8" s="1122"/>
      <c r="K8" s="1122"/>
      <c r="L8" s="1122"/>
      <c r="M8" s="1122"/>
      <c r="N8" s="1122"/>
      <c r="O8" s="1122"/>
      <c r="P8" s="1122"/>
      <c r="Q8" s="1122"/>
      <c r="R8" s="1122"/>
      <c r="S8" s="1122"/>
      <c r="T8" s="1122"/>
      <c r="U8" s="1122"/>
      <c r="V8" s="1122"/>
      <c r="W8" s="1122"/>
      <c r="X8" s="1122"/>
      <c r="Y8" s="1122"/>
      <c r="Z8" s="1122"/>
      <c r="AA8" s="1123"/>
      <c r="AB8" s="68"/>
      <c r="AC8" s="1124" t="s">
        <v>3</v>
      </c>
      <c r="AD8" s="1125"/>
    </row>
    <row r="9" spans="2:32" s="83" customFormat="1" ht="21.75" customHeight="1" x14ac:dyDescent="0.2">
      <c r="B9" s="1119"/>
      <c r="C9" s="68"/>
      <c r="D9" s="1119"/>
      <c r="E9" s="1115" t="s">
        <v>25</v>
      </c>
      <c r="F9" s="1116"/>
      <c r="G9" s="200"/>
      <c r="H9" s="1115" t="s">
        <v>24</v>
      </c>
      <c r="I9" s="1116"/>
      <c r="J9" s="200"/>
      <c r="K9" s="1115" t="s">
        <v>23</v>
      </c>
      <c r="L9" s="1116"/>
      <c r="M9" s="200"/>
      <c r="N9" s="1115" t="s">
        <v>22</v>
      </c>
      <c r="O9" s="1116"/>
      <c r="P9" s="200"/>
      <c r="Q9" s="1115" t="s">
        <v>21</v>
      </c>
      <c r="R9" s="1116"/>
      <c r="S9" s="200"/>
      <c r="T9" s="1115" t="s">
        <v>20</v>
      </c>
      <c r="U9" s="1116"/>
      <c r="V9" s="200"/>
      <c r="W9" s="1115" t="s">
        <v>19</v>
      </c>
      <c r="X9" s="1116"/>
      <c r="Y9" s="200"/>
      <c r="Z9" s="1115" t="s">
        <v>18</v>
      </c>
      <c r="AA9" s="1116"/>
      <c r="AB9" s="68"/>
      <c r="AC9" s="1126"/>
      <c r="AD9" s="1127"/>
    </row>
    <row r="10" spans="2:32" s="83" customFormat="1" ht="21.75" customHeight="1" x14ac:dyDescent="0.2">
      <c r="B10" s="1120"/>
      <c r="D10" s="1120"/>
      <c r="E10" s="38" t="s">
        <v>12</v>
      </c>
      <c r="F10" s="199" t="s">
        <v>28</v>
      </c>
      <c r="G10" s="201"/>
      <c r="H10" s="38" t="s">
        <v>12</v>
      </c>
      <c r="I10" s="199" t="s">
        <v>28</v>
      </c>
      <c r="J10" s="201"/>
      <c r="K10" s="38" t="s">
        <v>12</v>
      </c>
      <c r="L10" s="199" t="s">
        <v>28</v>
      </c>
      <c r="M10" s="201"/>
      <c r="N10" s="38" t="s">
        <v>12</v>
      </c>
      <c r="O10" s="199" t="s">
        <v>28</v>
      </c>
      <c r="P10" s="201"/>
      <c r="Q10" s="38" t="s">
        <v>12</v>
      </c>
      <c r="R10" s="199" t="s">
        <v>28</v>
      </c>
      <c r="S10" s="201"/>
      <c r="T10" s="38" t="s">
        <v>12</v>
      </c>
      <c r="U10" s="199" t="s">
        <v>28</v>
      </c>
      <c r="V10" s="201"/>
      <c r="W10" s="38" t="s">
        <v>12</v>
      </c>
      <c r="X10" s="199" t="s">
        <v>28</v>
      </c>
      <c r="Y10" s="201"/>
      <c r="Z10" s="38" t="s">
        <v>12</v>
      </c>
      <c r="AA10" s="199" t="s">
        <v>28</v>
      </c>
      <c r="AC10" s="85" t="s">
        <v>12</v>
      </c>
      <c r="AD10" s="84" t="s">
        <v>28</v>
      </c>
    </row>
    <row r="11" spans="2:32"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2" s="73" customFormat="1" ht="21" customHeight="1" x14ac:dyDescent="0.2">
      <c r="B12" s="1141" t="s">
        <v>27</v>
      </c>
      <c r="D12" s="418" t="s">
        <v>34</v>
      </c>
      <c r="E12" s="77">
        <v>561</v>
      </c>
      <c r="F12" s="76">
        <v>0.21077151391054422</v>
      </c>
      <c r="G12" s="74"/>
      <c r="H12" s="77">
        <v>9718</v>
      </c>
      <c r="I12" s="76">
        <v>3.651118666992279</v>
      </c>
      <c r="J12" s="74"/>
      <c r="K12" s="77">
        <v>6084</v>
      </c>
      <c r="L12" s="76">
        <v>2.2858001615539232</v>
      </c>
      <c r="M12" s="74"/>
      <c r="N12" s="77">
        <v>9380</v>
      </c>
      <c r="O12" s="76">
        <v>3.5241297691281726</v>
      </c>
      <c r="P12" s="74"/>
      <c r="Q12" s="77">
        <v>8448</v>
      </c>
      <c r="R12" s="76">
        <v>3.1739710330058424</v>
      </c>
      <c r="S12" s="74"/>
      <c r="T12" s="77">
        <v>11552</v>
      </c>
      <c r="U12" s="76">
        <v>4.3401649352845038</v>
      </c>
      <c r="V12" s="74"/>
      <c r="W12" s="77">
        <v>39772</v>
      </c>
      <c r="X12" s="76">
        <v>14.942610786542183</v>
      </c>
      <c r="Y12" s="74"/>
      <c r="Z12" s="77">
        <v>180650</v>
      </c>
      <c r="AA12" s="76">
        <f t="shared" ref="AA12:AA21" si="0">Z12*100/$AC12</f>
        <v>67.871433133582556</v>
      </c>
      <c r="AB12" s="66"/>
      <c r="AC12" s="153">
        <f t="shared" ref="AC12:AD15" si="1">E12+H12+K12+N12+Q12+T12+W12+Z12</f>
        <v>266165</v>
      </c>
      <c r="AD12" s="75">
        <f t="shared" si="1"/>
        <v>100</v>
      </c>
      <c r="AF12" s="426"/>
    </row>
    <row r="13" spans="2:32" s="73" customFormat="1" ht="21" customHeight="1" x14ac:dyDescent="0.2">
      <c r="B13" s="1142"/>
      <c r="D13" s="419" t="s">
        <v>52</v>
      </c>
      <c r="E13" s="416">
        <v>672</v>
      </c>
      <c r="F13" s="417">
        <v>0.18947030081229752</v>
      </c>
      <c r="G13" s="74"/>
      <c r="H13" s="416">
        <v>10715</v>
      </c>
      <c r="I13" s="417">
        <v>3.021092668457988</v>
      </c>
      <c r="J13" s="74"/>
      <c r="K13" s="416">
        <v>7650</v>
      </c>
      <c r="L13" s="417">
        <v>2.15691637085428</v>
      </c>
      <c r="M13" s="74"/>
      <c r="N13" s="416">
        <v>11766</v>
      </c>
      <c r="O13" s="417">
        <v>3.3174219633296023</v>
      </c>
      <c r="P13" s="74"/>
      <c r="Q13" s="416">
        <v>13029</v>
      </c>
      <c r="R13" s="417">
        <v>3.6735246269098578</v>
      </c>
      <c r="S13" s="74"/>
      <c r="T13" s="416">
        <v>20397</v>
      </c>
      <c r="U13" s="417">
        <v>5.7509311393875482</v>
      </c>
      <c r="V13" s="74"/>
      <c r="W13" s="416">
        <v>65901</v>
      </c>
      <c r="X13" s="417">
        <v>18.580777222963125</v>
      </c>
      <c r="Y13" s="74"/>
      <c r="Z13" s="416">
        <v>224543</v>
      </c>
      <c r="AA13" s="417">
        <f t="shared" si="0"/>
        <v>63.309865707285304</v>
      </c>
      <c r="AB13" s="66"/>
      <c r="AC13" s="157">
        <f t="shared" si="1"/>
        <v>354673</v>
      </c>
      <c r="AD13" s="182">
        <f t="shared" si="1"/>
        <v>100</v>
      </c>
      <c r="AF13" s="426"/>
    </row>
    <row r="14" spans="2:32" s="73" customFormat="1" ht="21" customHeight="1" x14ac:dyDescent="0.2">
      <c r="B14" s="1142"/>
      <c r="D14" s="419" t="s">
        <v>53</v>
      </c>
      <c r="E14" s="416">
        <v>249</v>
      </c>
      <c r="F14" s="417">
        <v>7.5502363618170296E-2</v>
      </c>
      <c r="G14" s="74"/>
      <c r="H14" s="416">
        <v>7421</v>
      </c>
      <c r="I14" s="417">
        <v>2.2502130136965532</v>
      </c>
      <c r="J14" s="74"/>
      <c r="K14" s="416">
        <v>6542</v>
      </c>
      <c r="L14" s="417">
        <v>1.9836805734540968</v>
      </c>
      <c r="M14" s="74"/>
      <c r="N14" s="416">
        <v>9760</v>
      </c>
      <c r="O14" s="417">
        <v>2.9594500759571973</v>
      </c>
      <c r="P14" s="74"/>
      <c r="Q14" s="416">
        <v>12479</v>
      </c>
      <c r="R14" s="417">
        <v>3.7839116288801091</v>
      </c>
      <c r="S14" s="74"/>
      <c r="T14" s="416">
        <v>21589</v>
      </c>
      <c r="U14" s="417">
        <v>6.5462671813360584</v>
      </c>
      <c r="V14" s="74"/>
      <c r="W14" s="416">
        <v>78211</v>
      </c>
      <c r="X14" s="417">
        <v>23.715322734701676</v>
      </c>
      <c r="Y14" s="74"/>
      <c r="Z14" s="416">
        <v>193540</v>
      </c>
      <c r="AA14" s="417">
        <f t="shared" si="0"/>
        <v>58.685652428356143</v>
      </c>
      <c r="AB14" s="66"/>
      <c r="AC14" s="157">
        <f t="shared" si="1"/>
        <v>329791</v>
      </c>
      <c r="AD14" s="182">
        <f t="shared" si="1"/>
        <v>100</v>
      </c>
      <c r="AF14" s="426"/>
    </row>
    <row r="15" spans="2:32" s="73" customFormat="1" ht="21" customHeight="1" x14ac:dyDescent="0.2">
      <c r="B15" s="1142"/>
      <c r="D15" s="419" t="s">
        <v>121</v>
      </c>
      <c r="E15" s="416">
        <v>519</v>
      </c>
      <c r="F15" s="417">
        <v>0.23182579564489111</v>
      </c>
      <c r="G15" s="74"/>
      <c r="H15" s="416">
        <v>9784</v>
      </c>
      <c r="I15" s="417">
        <v>4.3702959240647683</v>
      </c>
      <c r="J15" s="74"/>
      <c r="K15" s="416">
        <v>4029</v>
      </c>
      <c r="L15" s="417">
        <v>1.7996649916247907</v>
      </c>
      <c r="M15" s="74"/>
      <c r="N15" s="416">
        <v>5250</v>
      </c>
      <c r="O15" s="417">
        <v>2.3450586264656614</v>
      </c>
      <c r="P15" s="74"/>
      <c r="Q15" s="416">
        <v>7722</v>
      </c>
      <c r="R15" s="417">
        <v>3.449246231155779</v>
      </c>
      <c r="S15" s="74"/>
      <c r="T15" s="416">
        <v>15366</v>
      </c>
      <c r="U15" s="417">
        <v>6.8636515912897824</v>
      </c>
      <c r="V15" s="74"/>
      <c r="W15" s="416">
        <v>64509</v>
      </c>
      <c r="X15" s="417">
        <v>28.814740368509213</v>
      </c>
      <c r="Y15" s="74"/>
      <c r="Z15" s="416">
        <v>116696</v>
      </c>
      <c r="AA15" s="417">
        <f t="shared" si="0"/>
        <v>52.125516471245113</v>
      </c>
      <c r="AB15" s="66"/>
      <c r="AC15" s="157">
        <f t="shared" si="1"/>
        <v>223875</v>
      </c>
      <c r="AD15" s="182">
        <f t="shared" si="1"/>
        <v>100</v>
      </c>
      <c r="AF15" s="426"/>
    </row>
    <row r="16" spans="2:32" s="73" customFormat="1" ht="21" customHeight="1" x14ac:dyDescent="0.2">
      <c r="B16" s="1143"/>
      <c r="D16" s="422" t="s">
        <v>71</v>
      </c>
      <c r="E16" s="420">
        <f>SUM(E12:E15)</f>
        <v>2001</v>
      </c>
      <c r="F16" s="421">
        <f t="shared" ref="F16:F21" si="2">E16*100/$AC16</f>
        <v>0.17036979014120002</v>
      </c>
      <c r="G16" s="74"/>
      <c r="H16" s="420">
        <f>SUM(H12:H15)</f>
        <v>37638</v>
      </c>
      <c r="I16" s="421">
        <f t="shared" ref="I16:I21" si="3">H16*100/$AC16</f>
        <v>3.2045867872736067</v>
      </c>
      <c r="J16" s="74"/>
      <c r="K16" s="420">
        <f>SUM(K12:K15)</f>
        <v>24305</v>
      </c>
      <c r="L16" s="421">
        <f t="shared" ref="L16:L21" si="4">K16*100/$AC16</f>
        <v>2.0693841825996335</v>
      </c>
      <c r="M16" s="74"/>
      <c r="N16" s="420">
        <f>SUM(N12:N15)</f>
        <v>36156</v>
      </c>
      <c r="O16" s="421">
        <f t="shared" ref="O16:O21" si="5">N16*100/$AC16</f>
        <v>3.0784058632409939</v>
      </c>
      <c r="P16" s="74"/>
      <c r="Q16" s="420">
        <f>SUM(Q12:Q15)</f>
        <v>41678</v>
      </c>
      <c r="R16" s="421">
        <f t="shared" ref="R16:R21" si="6">Q16*100/$AC16</f>
        <v>3.5485617758645351</v>
      </c>
      <c r="S16" s="74"/>
      <c r="T16" s="420">
        <f>SUM(T12:T15)</f>
        <v>68904</v>
      </c>
      <c r="U16" s="421">
        <f t="shared" ref="U16:U21" si="7">T16*100/$AC16</f>
        <v>5.8666466866013227</v>
      </c>
      <c r="V16" s="74"/>
      <c r="W16" s="420">
        <f>SUM(W12:W15)</f>
        <v>248393</v>
      </c>
      <c r="X16" s="421">
        <f t="shared" ref="X16:X21" si="8">W16*100/$AC16</f>
        <v>21.148757262640231</v>
      </c>
      <c r="Y16" s="74"/>
      <c r="Z16" s="420">
        <f>SUM(Z12:Z15)</f>
        <v>715429</v>
      </c>
      <c r="AA16" s="421">
        <f t="shared" si="0"/>
        <v>60.913287651638477</v>
      </c>
      <c r="AB16" s="66"/>
      <c r="AC16" s="423">
        <f>SUM(AC12:AC15)</f>
        <v>1174504</v>
      </c>
      <c r="AD16" s="425">
        <f t="shared" ref="AD16:AD21" si="9">F16+I16+L16+O16+R16+U16+X16+AA16</f>
        <v>100</v>
      </c>
      <c r="AF16" s="426"/>
    </row>
    <row r="17" spans="2:32" s="73" customFormat="1" ht="21" customHeight="1" x14ac:dyDescent="0.2">
      <c r="B17" s="1141" t="s">
        <v>26</v>
      </c>
      <c r="D17" s="418" t="s">
        <v>34</v>
      </c>
      <c r="E17" s="77">
        <v>783</v>
      </c>
      <c r="F17" s="76">
        <v>0.52514738331734867</v>
      </c>
      <c r="G17" s="74"/>
      <c r="H17" s="77">
        <v>19904</v>
      </c>
      <c r="I17" s="76">
        <v>13.349340380010865</v>
      </c>
      <c r="J17" s="74"/>
      <c r="K17" s="77">
        <v>9187</v>
      </c>
      <c r="L17" s="76">
        <v>6.1615951603275629</v>
      </c>
      <c r="M17" s="74"/>
      <c r="N17" s="77">
        <v>11511</v>
      </c>
      <c r="O17" s="76">
        <v>7.7202701524469992</v>
      </c>
      <c r="P17" s="74"/>
      <c r="Q17" s="77">
        <v>9725</v>
      </c>
      <c r="R17" s="76">
        <v>6.5224243968853326</v>
      </c>
      <c r="S17" s="74"/>
      <c r="T17" s="77">
        <v>12716</v>
      </c>
      <c r="U17" s="76">
        <v>8.528447159978807</v>
      </c>
      <c r="V17" s="74"/>
      <c r="W17" s="77">
        <v>29083</v>
      </c>
      <c r="X17" s="76">
        <v>19.505570049831991</v>
      </c>
      <c r="Y17" s="74"/>
      <c r="Z17" s="77">
        <v>56192</v>
      </c>
      <c r="AA17" s="76">
        <f t="shared" si="0"/>
        <v>37.687205317201091</v>
      </c>
      <c r="AB17" s="66"/>
      <c r="AC17" s="153">
        <f>E17+H17+K17+N17+Q17+T17+W17+Z17</f>
        <v>149101</v>
      </c>
      <c r="AD17" s="75">
        <f t="shared" si="9"/>
        <v>100</v>
      </c>
      <c r="AF17" s="426"/>
    </row>
    <row r="18" spans="2:32" s="73" customFormat="1" ht="21" customHeight="1" x14ac:dyDescent="0.2">
      <c r="B18" s="1142"/>
      <c r="D18" s="419" t="s">
        <v>52</v>
      </c>
      <c r="E18" s="416">
        <v>959</v>
      </c>
      <c r="F18" s="417">
        <v>0.45733742822806783</v>
      </c>
      <c r="G18" s="74"/>
      <c r="H18" s="416">
        <v>25479</v>
      </c>
      <c r="I18" s="417">
        <v>12.150678137458749</v>
      </c>
      <c r="J18" s="74"/>
      <c r="K18" s="416">
        <v>11645</v>
      </c>
      <c r="L18" s="417">
        <v>5.5533830570551093</v>
      </c>
      <c r="M18" s="74"/>
      <c r="N18" s="416">
        <v>15726</v>
      </c>
      <c r="O18" s="417">
        <v>7.4995707990767411</v>
      </c>
      <c r="P18" s="74"/>
      <c r="Q18" s="416">
        <v>15630</v>
      </c>
      <c r="R18" s="417">
        <v>7.4537893672624609</v>
      </c>
      <c r="S18" s="74"/>
      <c r="T18" s="416">
        <v>22359</v>
      </c>
      <c r="U18" s="417">
        <v>10.662781603494649</v>
      </c>
      <c r="V18" s="74"/>
      <c r="W18" s="416">
        <v>42941</v>
      </c>
      <c r="X18" s="417">
        <v>20.478129828510387</v>
      </c>
      <c r="Y18" s="74"/>
      <c r="Z18" s="416">
        <v>74953</v>
      </c>
      <c r="AA18" s="417">
        <f t="shared" si="0"/>
        <v>35.744329778913837</v>
      </c>
      <c r="AB18" s="66"/>
      <c r="AC18" s="157">
        <f>E18+H18+K18+N18+Q18+T18+W18+Z18</f>
        <v>209692</v>
      </c>
      <c r="AD18" s="182">
        <f t="shared" si="9"/>
        <v>100</v>
      </c>
      <c r="AF18" s="426"/>
    </row>
    <row r="19" spans="2:32" s="73" customFormat="1" ht="21" customHeight="1" x14ac:dyDescent="0.2">
      <c r="B19" s="1142"/>
      <c r="D19" s="419" t="s">
        <v>53</v>
      </c>
      <c r="E19" s="416">
        <v>350</v>
      </c>
      <c r="F19" s="417">
        <v>0.18351221404864645</v>
      </c>
      <c r="G19" s="74"/>
      <c r="H19" s="416">
        <v>16205</v>
      </c>
      <c r="I19" s="417">
        <v>8.4966155104523313</v>
      </c>
      <c r="J19" s="74"/>
      <c r="K19" s="416">
        <v>10991</v>
      </c>
      <c r="L19" s="417">
        <v>5.7628078417390665</v>
      </c>
      <c r="M19" s="74"/>
      <c r="N19" s="416">
        <v>14006</v>
      </c>
      <c r="O19" s="417">
        <v>7.3436344856152642</v>
      </c>
      <c r="P19" s="74"/>
      <c r="Q19" s="416">
        <v>14941</v>
      </c>
      <c r="R19" s="417">
        <v>7.8338742574309341</v>
      </c>
      <c r="S19" s="74"/>
      <c r="T19" s="416">
        <v>21449</v>
      </c>
      <c r="U19" s="417">
        <v>11.246152797512623</v>
      </c>
      <c r="V19" s="74"/>
      <c r="W19" s="416">
        <v>40459</v>
      </c>
      <c r="X19" s="417">
        <v>21.213487623411964</v>
      </c>
      <c r="Y19" s="74"/>
      <c r="Z19" s="416">
        <v>72322</v>
      </c>
      <c r="AA19" s="417">
        <f t="shared" si="0"/>
        <v>37.919915269789172</v>
      </c>
      <c r="AB19" s="66"/>
      <c r="AC19" s="157">
        <f>E19+H19+K19+N19+Q19+T19+W19+Z19</f>
        <v>190723</v>
      </c>
      <c r="AD19" s="182">
        <f t="shared" si="9"/>
        <v>100</v>
      </c>
      <c r="AF19" s="426"/>
    </row>
    <row r="20" spans="2:32" s="73" customFormat="1" ht="21" customHeight="1" x14ac:dyDescent="0.2">
      <c r="B20" s="1142"/>
      <c r="D20" s="419" t="s">
        <v>121</v>
      </c>
      <c r="E20" s="416">
        <v>672</v>
      </c>
      <c r="F20" s="417">
        <v>0.49251335722609441</v>
      </c>
      <c r="G20" s="74"/>
      <c r="H20" s="416">
        <v>13453</v>
      </c>
      <c r="I20" s="417">
        <v>9.8597949326825116</v>
      </c>
      <c r="J20" s="74"/>
      <c r="K20" s="416">
        <v>6255</v>
      </c>
      <c r="L20" s="417">
        <v>4.5843319188232448</v>
      </c>
      <c r="M20" s="74"/>
      <c r="N20" s="416">
        <v>6332</v>
      </c>
      <c r="O20" s="417">
        <v>4.640765741005402</v>
      </c>
      <c r="P20" s="74"/>
      <c r="Q20" s="416">
        <v>7438</v>
      </c>
      <c r="R20" s="417">
        <v>5.4513606414400151</v>
      </c>
      <c r="S20" s="74"/>
      <c r="T20" s="416">
        <v>13283</v>
      </c>
      <c r="U20" s="417">
        <v>9.735200779812816</v>
      </c>
      <c r="V20" s="74"/>
      <c r="W20" s="416">
        <v>31968</v>
      </c>
      <c r="X20" s="417">
        <v>23.429563993755636</v>
      </c>
      <c r="Y20" s="74"/>
      <c r="Z20" s="416">
        <v>57042</v>
      </c>
      <c r="AA20" s="417">
        <f t="shared" si="0"/>
        <v>41.806468635254284</v>
      </c>
      <c r="AB20" s="66"/>
      <c r="AC20" s="157">
        <f>E20+H20+K20+N20+Q20+T20+W20+Z20</f>
        <v>136443</v>
      </c>
      <c r="AD20" s="182">
        <f t="shared" si="9"/>
        <v>100</v>
      </c>
      <c r="AF20" s="426"/>
    </row>
    <row r="21" spans="2:32" s="73" customFormat="1" ht="21" customHeight="1" x14ac:dyDescent="0.2">
      <c r="B21" s="1143"/>
      <c r="D21" s="422" t="s">
        <v>71</v>
      </c>
      <c r="E21" s="420">
        <f>SUM(E17:E20)</f>
        <v>2764</v>
      </c>
      <c r="F21" s="421">
        <f t="shared" si="2"/>
        <v>0.40293953428703466</v>
      </c>
      <c r="G21" s="74"/>
      <c r="H21" s="420">
        <f>SUM(H17:H20)</f>
        <v>75041</v>
      </c>
      <c r="I21" s="421">
        <f t="shared" si="3"/>
        <v>10.939575105800785</v>
      </c>
      <c r="J21" s="74"/>
      <c r="K21" s="420">
        <f>SUM(K17:K20)</f>
        <v>38078</v>
      </c>
      <c r="L21" s="421">
        <f t="shared" si="4"/>
        <v>5.5510606319036562</v>
      </c>
      <c r="M21" s="74"/>
      <c r="N21" s="420">
        <f>SUM(N17:N20)</f>
        <v>47575</v>
      </c>
      <c r="O21" s="421">
        <f t="shared" si="5"/>
        <v>6.9355457104579132</v>
      </c>
      <c r="P21" s="74"/>
      <c r="Q21" s="420">
        <f>SUM(Q17:Q20)</f>
        <v>47734</v>
      </c>
      <c r="R21" s="421">
        <f t="shared" si="6"/>
        <v>6.9587249383709526</v>
      </c>
      <c r="S21" s="74"/>
      <c r="T21" s="420">
        <f>SUM(T17:T20)</f>
        <v>69807</v>
      </c>
      <c r="U21" s="421">
        <f t="shared" si="7"/>
        <v>10.176555741669691</v>
      </c>
      <c r="V21" s="74"/>
      <c r="W21" s="420">
        <f>SUM(W17:W20)</f>
        <v>144451</v>
      </c>
      <c r="X21" s="421">
        <f t="shared" si="8"/>
        <v>21.058255668341694</v>
      </c>
      <c r="Y21" s="74"/>
      <c r="Z21" s="420">
        <f>SUM(Z17:Z20)</f>
        <v>260509</v>
      </c>
      <c r="AA21" s="421">
        <f t="shared" si="0"/>
        <v>37.977342669168273</v>
      </c>
      <c r="AB21" s="66"/>
      <c r="AC21" s="423">
        <f>SUM(AC17:AC20)</f>
        <v>685959</v>
      </c>
      <c r="AD21" s="425">
        <f t="shared" si="9"/>
        <v>100</v>
      </c>
      <c r="AF21" s="426"/>
    </row>
    <row r="22" spans="2:32" s="70" customFormat="1" ht="3" customHeight="1" x14ac:dyDescent="0.2">
      <c r="B22" s="424"/>
      <c r="C22" s="68"/>
      <c r="D22" s="66"/>
      <c r="E22" s="71"/>
      <c r="F22" s="72"/>
      <c r="G22" s="66"/>
      <c r="H22" s="71"/>
      <c r="I22" s="72"/>
      <c r="J22" s="66"/>
      <c r="K22" s="71"/>
      <c r="L22" s="72"/>
      <c r="M22" s="66"/>
      <c r="N22" s="71"/>
      <c r="O22" s="72"/>
      <c r="P22" s="66"/>
      <c r="Q22" s="71"/>
      <c r="R22" s="72"/>
      <c r="S22" s="66"/>
      <c r="T22" s="71"/>
      <c r="U22" s="72"/>
      <c r="V22" s="66"/>
      <c r="W22" s="71"/>
      <c r="X22" s="72"/>
      <c r="Y22" s="66"/>
      <c r="Z22" s="71"/>
      <c r="AA22" s="72"/>
      <c r="AB22" s="66"/>
      <c r="AC22" s="71"/>
      <c r="AD22" s="64"/>
    </row>
    <row r="23" spans="2:32" s="63" customFormat="1" ht="18" customHeight="1" x14ac:dyDescent="0.2">
      <c r="B23" s="1121" t="s">
        <v>3</v>
      </c>
      <c r="C23" s="1122"/>
      <c r="D23" s="1123"/>
      <c r="E23" s="65">
        <f>E16+E21</f>
        <v>4765</v>
      </c>
      <c r="F23" s="67">
        <f>E23*100/$AC23</f>
        <v>0.25611904133540953</v>
      </c>
      <c r="G23" s="66"/>
      <c r="H23" s="65">
        <f>H16+H21</f>
        <v>112679</v>
      </c>
      <c r="I23" s="67">
        <f>H23*100/$AC23</f>
        <v>6.056503139272321</v>
      </c>
      <c r="J23" s="66"/>
      <c r="K23" s="65">
        <f>K16+K21</f>
        <v>62383</v>
      </c>
      <c r="L23" s="67">
        <f>K23*100/$AC23</f>
        <v>3.3530900641399479</v>
      </c>
      <c r="M23" s="66"/>
      <c r="N23" s="65">
        <f>N16+N21</f>
        <v>83731</v>
      </c>
      <c r="O23" s="67">
        <f>N23*100/$AC23</f>
        <v>4.5005463693714951</v>
      </c>
      <c r="P23" s="66"/>
      <c r="Q23" s="65">
        <f>Q16+Q21</f>
        <v>89412</v>
      </c>
      <c r="R23" s="67">
        <f>Q23*100/$AC23</f>
        <v>4.8059004667117806</v>
      </c>
      <c r="S23" s="66"/>
      <c r="T23" s="65">
        <f>T16+T21</f>
        <v>138711</v>
      </c>
      <c r="U23" s="67">
        <f>T23*100/$AC23</f>
        <v>7.4557247308868817</v>
      </c>
      <c r="V23" s="66"/>
      <c r="W23" s="65">
        <f>W16+W21</f>
        <v>392844</v>
      </c>
      <c r="X23" s="67">
        <f>W23*100/$AC23</f>
        <v>21.11538901875501</v>
      </c>
      <c r="Y23" s="66"/>
      <c r="Z23" s="65">
        <f>Z16+Z21</f>
        <v>975938</v>
      </c>
      <c r="AA23" s="67">
        <f>Z23*100/$AC23</f>
        <v>52.456727169527156</v>
      </c>
      <c r="AB23" s="66"/>
      <c r="AC23" s="65">
        <f>AC16+AC21</f>
        <v>1860463</v>
      </c>
      <c r="AD23" s="67">
        <f>F23+I23+L23+O23+R23+U23+X23+AA23</f>
        <v>100</v>
      </c>
    </row>
    <row r="24" spans="2:32" s="19" customFormat="1" ht="5.25" customHeight="1" x14ac:dyDescent="0.2">
      <c r="B24" s="62"/>
      <c r="C24" s="62"/>
      <c r="D24" s="62"/>
      <c r="E24" s="62"/>
      <c r="F24" s="62"/>
      <c r="G24" s="62"/>
      <c r="H24" s="62"/>
      <c r="I24" s="62"/>
      <c r="J24" s="62"/>
      <c r="K24" s="62"/>
      <c r="L24" s="62"/>
      <c r="M24" s="62"/>
      <c r="N24" s="62"/>
      <c r="O24" s="48"/>
      <c r="P24" s="48"/>
      <c r="AD24" s="56"/>
    </row>
    <row r="25" spans="2:32" s="19" customFormat="1" ht="5.25" customHeight="1" x14ac:dyDescent="0.2">
      <c r="B25" s="62"/>
      <c r="C25" s="62"/>
      <c r="D25" s="62"/>
      <c r="E25" s="62"/>
      <c r="F25" s="62"/>
      <c r="G25" s="62"/>
      <c r="H25" s="62"/>
      <c r="I25" s="62"/>
      <c r="J25" s="62"/>
      <c r="K25" s="62"/>
      <c r="L25" s="62"/>
      <c r="M25" s="62"/>
      <c r="N25" s="62"/>
      <c r="O25" s="48"/>
      <c r="P25" s="48"/>
      <c r="AD25" s="56"/>
    </row>
    <row r="26" spans="2:32" s="19" customFormat="1" ht="12.75" customHeight="1" x14ac:dyDescent="0.2">
      <c r="B26" s="48"/>
      <c r="C26" s="48"/>
      <c r="D26" s="48"/>
      <c r="E26" s="48"/>
      <c r="F26" s="48"/>
      <c r="G26" s="48"/>
      <c r="H26" s="48"/>
      <c r="I26" s="48"/>
      <c r="J26" s="48"/>
      <c r="K26" s="48"/>
      <c r="L26" s="48"/>
      <c r="M26" s="48"/>
      <c r="N26" s="48"/>
      <c r="O26" s="48"/>
      <c r="P26" s="48"/>
      <c r="AD26" s="56"/>
    </row>
    <row r="27" spans="2:32" s="57" customFormat="1" ht="24.75" customHeight="1" x14ac:dyDescent="0.2">
      <c r="B27" s="61"/>
      <c r="C27" s="61"/>
      <c r="D27" s="61"/>
      <c r="E27" s="61" t="s">
        <v>122</v>
      </c>
      <c r="F27" s="61" t="s">
        <v>24</v>
      </c>
      <c r="G27" s="61"/>
      <c r="H27" s="61" t="s">
        <v>23</v>
      </c>
      <c r="I27" s="61" t="s">
        <v>22</v>
      </c>
      <c r="J27" s="61"/>
      <c r="K27" s="61" t="s">
        <v>21</v>
      </c>
      <c r="L27" s="61" t="s">
        <v>20</v>
      </c>
      <c r="M27" s="61"/>
      <c r="N27" s="61" t="s">
        <v>19</v>
      </c>
      <c r="O27" s="61" t="s">
        <v>18</v>
      </c>
      <c r="P27" s="61"/>
      <c r="AD27" s="58"/>
    </row>
    <row r="28" spans="2:32" s="57" customFormat="1" ht="10.5" x14ac:dyDescent="0.2">
      <c r="B28" s="60"/>
      <c r="C28" s="60"/>
      <c r="D28" s="60"/>
      <c r="E28" s="60" t="e">
        <f>#REF!</f>
        <v>#REF!</v>
      </c>
      <c r="F28" s="59" t="e">
        <f>#REF!</f>
        <v>#REF!</v>
      </c>
      <c r="G28" s="59"/>
      <c r="H28" s="59" t="e">
        <f>#REF!</f>
        <v>#REF!</v>
      </c>
      <c r="I28" s="59" t="e">
        <f>#REF!</f>
        <v>#REF!</v>
      </c>
      <c r="J28" s="59"/>
      <c r="K28" s="59" t="e">
        <f>#REF!</f>
        <v>#REF!</v>
      </c>
      <c r="L28" s="59" t="e">
        <f>#REF!</f>
        <v>#REF!</v>
      </c>
      <c r="M28" s="59"/>
      <c r="N28" s="59" t="e">
        <f>#REF!</f>
        <v>#REF!</v>
      </c>
      <c r="O28" s="59" t="e">
        <f>#REF!</f>
        <v>#REF!</v>
      </c>
      <c r="P28" s="59"/>
      <c r="AD28" s="58"/>
    </row>
    <row r="29" spans="2:32" s="19" customFormat="1" x14ac:dyDescent="0.2">
      <c r="B29" s="48"/>
      <c r="C29" s="48"/>
      <c r="D29" s="48"/>
      <c r="E29" s="48"/>
      <c r="F29" s="48"/>
      <c r="G29" s="48"/>
      <c r="H29" s="48"/>
      <c r="I29" s="48"/>
      <c r="J29" s="48"/>
      <c r="K29" s="48"/>
      <c r="L29" s="48"/>
      <c r="M29" s="48"/>
      <c r="N29" s="48"/>
      <c r="O29" s="48"/>
      <c r="P29" s="48"/>
      <c r="AD29" s="56"/>
    </row>
    <row r="30" spans="2:32" s="19" customFormat="1" x14ac:dyDescent="0.2">
      <c r="B30" s="48"/>
      <c r="C30" s="48"/>
      <c r="D30" s="48"/>
      <c r="E30" s="48"/>
      <c r="F30" s="48"/>
      <c r="G30" s="48"/>
      <c r="H30" s="48"/>
      <c r="I30" s="48"/>
      <c r="J30" s="48"/>
      <c r="K30" s="48"/>
      <c r="L30" s="48"/>
      <c r="M30" s="48"/>
      <c r="N30" s="48"/>
      <c r="O30" s="48"/>
      <c r="P30" s="48"/>
      <c r="AD30" s="56"/>
    </row>
    <row r="31" spans="2:32" s="19" customFormat="1" x14ac:dyDescent="0.2">
      <c r="B31" s="48"/>
      <c r="C31" s="48"/>
      <c r="D31" s="48"/>
      <c r="E31" s="48"/>
      <c r="F31" s="48"/>
      <c r="G31" s="48"/>
      <c r="H31" s="48"/>
      <c r="I31" s="48"/>
      <c r="J31" s="48"/>
      <c r="K31" s="48"/>
      <c r="L31" s="48"/>
      <c r="M31" s="48"/>
      <c r="N31" s="48"/>
      <c r="O31" s="48"/>
      <c r="P31" s="48"/>
      <c r="AD31" s="56"/>
    </row>
    <row r="32" spans="2:32" s="19" customFormat="1" x14ac:dyDescent="0.2">
      <c r="B32" s="48"/>
      <c r="C32" s="48"/>
      <c r="D32" s="48"/>
      <c r="E32" s="48"/>
      <c r="F32" s="48"/>
      <c r="G32" s="48"/>
      <c r="H32" s="48"/>
      <c r="I32" s="48"/>
      <c r="J32" s="48"/>
      <c r="K32" s="48"/>
      <c r="L32" s="48"/>
      <c r="M32" s="48"/>
      <c r="N32" s="48"/>
      <c r="O32" s="48"/>
      <c r="P32" s="48"/>
      <c r="AD32" s="56"/>
    </row>
    <row r="33" spans="2:30" s="19" customForma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B35" s="48"/>
      <c r="C35" s="48"/>
      <c r="D35" s="48"/>
      <c r="E35" s="48"/>
      <c r="F35" s="48"/>
      <c r="G35" s="48"/>
      <c r="H35" s="48"/>
      <c r="I35" s="48"/>
      <c r="J35" s="48"/>
      <c r="K35" s="48"/>
      <c r="L35" s="48"/>
      <c r="M35" s="48"/>
      <c r="N35" s="48"/>
      <c r="O35" s="48"/>
      <c r="P35" s="48"/>
      <c r="AD35" s="56"/>
    </row>
    <row r="36" spans="2:30" s="19" customFormat="1" x14ac:dyDescent="0.2">
      <c r="B36" s="48"/>
      <c r="C36" s="48"/>
      <c r="D36" s="48"/>
      <c r="E36" s="48"/>
      <c r="F36" s="48"/>
      <c r="G36" s="48"/>
      <c r="H36" s="48"/>
      <c r="I36" s="48"/>
      <c r="J36" s="48"/>
      <c r="K36" s="48"/>
      <c r="L36" s="48"/>
      <c r="M36" s="48"/>
      <c r="N36" s="48"/>
      <c r="O36" s="48"/>
      <c r="P36" s="48"/>
      <c r="AD36" s="56"/>
    </row>
    <row r="37" spans="2:30" s="19" customFormat="1" x14ac:dyDescent="0.2">
      <c r="C37" s="1117" t="s">
        <v>17</v>
      </c>
      <c r="D37" s="1117"/>
      <c r="E37" s="1117"/>
      <c r="F37" s="1117"/>
      <c r="G37" s="1117"/>
      <c r="H37" s="1117"/>
      <c r="I37" s="1117"/>
      <c r="J37" s="1117"/>
      <c r="K37" s="1117"/>
      <c r="L37" s="1117"/>
      <c r="M37" s="48"/>
      <c r="N37" s="48"/>
      <c r="O37" s="48"/>
      <c r="P37" s="48"/>
      <c r="AD37" s="56"/>
    </row>
    <row r="38" spans="2:30" s="19" customFormat="1" x14ac:dyDescent="0.2">
      <c r="L38" s="48"/>
      <c r="M38" s="48"/>
      <c r="N38" s="48"/>
      <c r="O38" s="48"/>
      <c r="P38" s="48"/>
      <c r="AD38" s="56"/>
    </row>
    <row r="39" spans="2:30" s="19" customFormat="1" x14ac:dyDescent="0.2">
      <c r="B39" s="48"/>
      <c r="C39" s="48"/>
      <c r="D39" s="48"/>
      <c r="E39" s="48"/>
      <c r="F39" s="48"/>
      <c r="G39" s="48"/>
      <c r="H39" s="48"/>
      <c r="I39" s="48"/>
      <c r="J39" s="48"/>
      <c r="K39" s="48"/>
      <c r="L39" s="48"/>
      <c r="M39" s="48"/>
      <c r="N39" s="48"/>
      <c r="O39" s="48"/>
      <c r="P39" s="48"/>
      <c r="AD39" s="56"/>
    </row>
    <row r="40" spans="2:30" s="19" customFormat="1" ht="5.25" customHeight="1" x14ac:dyDescent="0.2">
      <c r="B40" s="48"/>
      <c r="C40" s="48"/>
      <c r="D40" s="48"/>
      <c r="E40" s="48"/>
      <c r="F40" s="48"/>
      <c r="G40" s="48"/>
      <c r="H40" s="48"/>
      <c r="I40" s="48"/>
      <c r="J40" s="48"/>
      <c r="K40" s="48"/>
      <c r="L40" s="48"/>
      <c r="M40" s="48"/>
      <c r="N40" s="48"/>
      <c r="O40" s="48"/>
      <c r="P40" s="48"/>
      <c r="AD40" s="56"/>
    </row>
    <row r="41" spans="2:30" s="19" customFormat="1" ht="5.25" customHeight="1" x14ac:dyDescent="0.2">
      <c r="B41" s="48"/>
      <c r="C41" s="48"/>
      <c r="D41" s="48"/>
      <c r="E41" s="48"/>
      <c r="F41" s="48"/>
      <c r="G41" s="48"/>
      <c r="H41" s="48"/>
      <c r="I41" s="48"/>
      <c r="J41" s="48"/>
      <c r="K41" s="48"/>
      <c r="L41" s="48"/>
      <c r="M41" s="48"/>
      <c r="N41" s="48"/>
      <c r="O41" s="48"/>
      <c r="P41" s="48"/>
      <c r="AD41" s="56"/>
    </row>
    <row r="42" spans="2:30" s="19" customFormat="1" ht="16.5" customHeight="1" x14ac:dyDescent="0.2">
      <c r="B42" s="48"/>
      <c r="C42" s="48"/>
      <c r="D42" s="48"/>
      <c r="E42" s="48"/>
      <c r="F42" s="48"/>
      <c r="G42" s="48"/>
      <c r="H42" s="48"/>
      <c r="I42" s="48"/>
      <c r="J42" s="48"/>
      <c r="K42" s="48"/>
      <c r="L42" s="48"/>
      <c r="M42" s="48"/>
      <c r="N42" s="48"/>
      <c r="O42" s="48"/>
      <c r="P42" s="48"/>
      <c r="AD42" s="56"/>
    </row>
    <row r="43" spans="2:30" s="19" customFormat="1" x14ac:dyDescent="0.2">
      <c r="B43" s="48"/>
      <c r="C43" s="48"/>
      <c r="D43" s="48"/>
      <c r="E43" s="48"/>
      <c r="F43" s="48"/>
      <c r="G43" s="48"/>
      <c r="H43" s="48"/>
      <c r="I43" s="48"/>
      <c r="J43" s="48"/>
      <c r="K43" s="48"/>
      <c r="L43" s="48"/>
      <c r="M43" s="48"/>
      <c r="N43" s="48"/>
      <c r="O43" s="48"/>
      <c r="P43" s="48"/>
      <c r="AD43" s="56"/>
    </row>
    <row r="44" spans="2:30" s="19" customFormat="1" x14ac:dyDescent="0.2">
      <c r="AD44" s="56"/>
    </row>
    <row r="45" spans="2:30" s="20" customFormat="1" x14ac:dyDescent="0.2">
      <c r="AD45" s="55"/>
    </row>
    <row r="46" spans="2:30" s="3" customFormat="1" ht="12.75" customHeight="1" x14ac:dyDescent="0.2">
      <c r="B46" s="1113"/>
      <c r="C46" s="1114"/>
      <c r="D46" s="1114"/>
      <c r="E46" s="1114"/>
      <c r="F46" s="1114"/>
      <c r="G46" s="1114"/>
      <c r="H46" s="1114"/>
      <c r="I46" s="1114"/>
      <c r="J46" s="1114"/>
      <c r="K46" s="1114"/>
      <c r="L46" s="1114"/>
      <c r="M46" s="1114"/>
      <c r="N46" s="1114"/>
      <c r="O46" s="1114"/>
      <c r="P46" s="404"/>
      <c r="AD46" s="54"/>
    </row>
  </sheetData>
  <mergeCells count="21">
    <mergeCell ref="B3:K3"/>
    <mergeCell ref="B4:AD4"/>
    <mergeCell ref="B5:AD5"/>
    <mergeCell ref="B6:AC6"/>
    <mergeCell ref="B8:B10"/>
    <mergeCell ref="E8:AA8"/>
    <mergeCell ref="AC8:AD9"/>
    <mergeCell ref="E9:F9"/>
    <mergeCell ref="H9:I9"/>
    <mergeCell ref="K9:L9"/>
    <mergeCell ref="Z9:AA9"/>
    <mergeCell ref="B46:O46"/>
    <mergeCell ref="N9:O9"/>
    <mergeCell ref="Q9:R9"/>
    <mergeCell ref="T9:U9"/>
    <mergeCell ref="W9:X9"/>
    <mergeCell ref="C37:L37"/>
    <mergeCell ref="D8:D10"/>
    <mergeCell ref="B12:B16"/>
    <mergeCell ref="B17:B21"/>
    <mergeCell ref="B23:D23"/>
  </mergeCells>
  <printOptions horizontalCentered="1"/>
  <pageMargins left="0" right="0" top="0.43307086614173229" bottom="0.43307086614173229" header="0" footer="0"/>
  <pageSetup paperSize="9" scale="86" orientation="landscape"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41">
    <tabColor theme="0"/>
    <pageSetUpPr fitToPage="1"/>
  </sheetPr>
  <dimension ref="B1:AD46"/>
  <sheetViews>
    <sheetView showGridLines="0" topLeftCell="A2" zoomScaleNormal="100" workbookViewId="0">
      <selection activeCell="A2" sqref="A2"/>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84"/>
      <c r="C3" s="1084"/>
      <c r="D3" s="1084"/>
      <c r="E3" s="1084"/>
      <c r="F3" s="1084"/>
      <c r="G3" s="1084"/>
      <c r="H3" s="1084"/>
      <c r="I3" s="1084"/>
      <c r="J3" s="45"/>
      <c r="Q3" s="89"/>
    </row>
    <row r="4" spans="2:30" s="7" customFormat="1" ht="2.25" customHeight="1" x14ac:dyDescent="0.2">
      <c r="B4" s="1046"/>
      <c r="C4" s="1046"/>
      <c r="D4" s="1046"/>
      <c r="E4" s="1046"/>
      <c r="F4" s="1046"/>
      <c r="G4" s="1046"/>
      <c r="H4" s="1046"/>
      <c r="I4" s="1046"/>
      <c r="J4" s="1046"/>
      <c r="K4" s="1046"/>
      <c r="L4" s="1046"/>
      <c r="M4" s="1046"/>
      <c r="N4" s="1046"/>
      <c r="O4" s="1046"/>
      <c r="P4" s="1046"/>
      <c r="Q4" s="1046"/>
      <c r="R4" s="1046"/>
      <c r="S4" s="1046"/>
      <c r="T4" s="1046"/>
    </row>
    <row r="5" spans="2:30" s="7" customFormat="1" ht="16.5" customHeight="1" x14ac:dyDescent="0.2">
      <c r="B5" s="1046" t="s">
        <v>423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3"/>
    </row>
    <row r="6" spans="2:30" s="7" customFormat="1" ht="14.25" customHeight="1" x14ac:dyDescent="0.2">
      <c r="B6" s="1061" t="str">
        <f>porsaad!B6</f>
        <v>Situación a 28 de febrero de 2023</v>
      </c>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1"/>
      <c r="AA6" s="1061"/>
      <c r="AB6" s="1061"/>
      <c r="AC6" s="1061"/>
    </row>
    <row r="7" spans="2:30" s="519" customFormat="1" ht="5.25" customHeight="1" x14ac:dyDescent="0.2"/>
    <row r="8" spans="2:30" s="520" customFormat="1" ht="21.75" customHeight="1" x14ac:dyDescent="0.2">
      <c r="B8" s="1144" t="s">
        <v>30</v>
      </c>
      <c r="D8" s="1144" t="s">
        <v>120</v>
      </c>
      <c r="E8" s="1144" t="s">
        <v>29</v>
      </c>
      <c r="F8" s="1144"/>
      <c r="G8" s="1144"/>
      <c r="H8" s="1144"/>
      <c r="I8" s="1144"/>
      <c r="J8" s="1144"/>
      <c r="K8" s="1144"/>
      <c r="L8" s="1144"/>
      <c r="M8" s="1144"/>
      <c r="N8" s="1144"/>
      <c r="O8" s="1144"/>
      <c r="P8" s="1144"/>
      <c r="Q8" s="1144"/>
      <c r="R8" s="1144"/>
      <c r="S8" s="1144"/>
    </row>
    <row r="9" spans="2:30" s="520" customFormat="1" ht="21.75" customHeight="1" x14ac:dyDescent="0.2">
      <c r="B9" s="1144"/>
      <c r="D9" s="1144"/>
      <c r="E9" s="521" t="s">
        <v>25</v>
      </c>
      <c r="F9" s="521"/>
      <c r="G9" s="521" t="s">
        <v>24</v>
      </c>
      <c r="H9" s="521"/>
      <c r="I9" s="521" t="s">
        <v>23</v>
      </c>
      <c r="J9" s="521"/>
      <c r="K9" s="521" t="s">
        <v>22</v>
      </c>
      <c r="L9" s="521"/>
      <c r="M9" s="521" t="s">
        <v>21</v>
      </c>
      <c r="N9" s="521"/>
      <c r="O9" s="521" t="s">
        <v>20</v>
      </c>
      <c r="P9" s="521"/>
      <c r="Q9" s="521" t="s">
        <v>19</v>
      </c>
      <c r="R9" s="521"/>
      <c r="S9" s="521" t="s">
        <v>18</v>
      </c>
    </row>
    <row r="10" spans="2:30" s="520" customFormat="1" ht="21.75" customHeight="1" x14ac:dyDescent="0.2">
      <c r="B10" s="1144"/>
      <c r="D10" s="1144"/>
      <c r="E10" s="521" t="s">
        <v>12</v>
      </c>
      <c r="F10" s="521"/>
      <c r="G10" s="521" t="s">
        <v>12</v>
      </c>
      <c r="H10" s="521"/>
      <c r="I10" s="521" t="s">
        <v>12</v>
      </c>
      <c r="J10" s="521"/>
      <c r="K10" s="521" t="s">
        <v>12</v>
      </c>
      <c r="L10" s="521"/>
      <c r="M10" s="521" t="s">
        <v>12</v>
      </c>
      <c r="N10" s="521"/>
      <c r="O10" s="521" t="s">
        <v>12</v>
      </c>
      <c r="P10" s="521"/>
      <c r="Q10" s="521" t="s">
        <v>12</v>
      </c>
      <c r="R10" s="521"/>
      <c r="S10" s="521" t="s">
        <v>12</v>
      </c>
    </row>
    <row r="11" spans="2:30" s="522" customFormat="1" ht="9" customHeight="1" x14ac:dyDescent="0.2">
      <c r="B11" s="523"/>
      <c r="D11" s="524"/>
      <c r="E11" s="524"/>
      <c r="F11" s="524"/>
      <c r="G11" s="524"/>
      <c r="H11" s="524"/>
      <c r="I11" s="524"/>
      <c r="J11" s="524"/>
      <c r="K11" s="524"/>
      <c r="L11" s="524"/>
      <c r="M11" s="524"/>
      <c r="N11" s="524"/>
      <c r="O11" s="524"/>
      <c r="P11" s="524"/>
      <c r="Q11" s="524"/>
      <c r="R11" s="524"/>
      <c r="S11" s="524"/>
      <c r="T11" s="525"/>
    </row>
    <row r="12" spans="2:30" s="526" customFormat="1" ht="21" customHeight="1" x14ac:dyDescent="0.2">
      <c r="B12" s="1145" t="s">
        <v>27</v>
      </c>
      <c r="D12" s="527" t="s">
        <v>34</v>
      </c>
      <c r="E12" s="528">
        <f>'36perfresol'!E12</f>
        <v>561</v>
      </c>
      <c r="F12" s="527"/>
      <c r="G12" s="528">
        <f>'36perfresol'!H12</f>
        <v>9718</v>
      </c>
      <c r="H12" s="527"/>
      <c r="I12" s="528">
        <f>'36perfresol'!K12</f>
        <v>6084</v>
      </c>
      <c r="J12" s="527"/>
      <c r="K12" s="528">
        <f>'36perfresol'!N12</f>
        <v>9380</v>
      </c>
      <c r="L12" s="527"/>
      <c r="M12" s="528">
        <f>'36perfresol'!Q12</f>
        <v>8448</v>
      </c>
      <c r="N12" s="527"/>
      <c r="O12" s="528">
        <f>'36perfresol'!T12</f>
        <v>11552</v>
      </c>
      <c r="P12" s="527"/>
      <c r="Q12" s="528">
        <f>'36perfresol'!W12</f>
        <v>39772</v>
      </c>
      <c r="R12" s="527"/>
      <c r="S12" s="528">
        <f>'36perfresol'!Z12</f>
        <v>180650</v>
      </c>
      <c r="T12" s="529"/>
      <c r="V12" s="530">
        <f>E12/E$16</f>
        <v>0.28035982008995503</v>
      </c>
      <c r="W12" s="530">
        <f>G12/G$16</f>
        <v>0.2581965035336628</v>
      </c>
      <c r="X12" s="530">
        <f>I12/I$16</f>
        <v>0.250318864431187</v>
      </c>
      <c r="Y12" s="530">
        <f>K12/K$16</f>
        <v>0.25943135302577719</v>
      </c>
      <c r="Z12" s="530">
        <f>M12/M$16</f>
        <v>0.20269686645232496</v>
      </c>
      <c r="AA12" s="530">
        <f>O12/O$16</f>
        <v>0.16765354696389179</v>
      </c>
      <c r="AB12" s="530">
        <f>Q12/Q$16</f>
        <v>0.16011723357743576</v>
      </c>
      <c r="AC12" s="530">
        <f>S12/S$16</f>
        <v>0.25250583915385033</v>
      </c>
      <c r="AD12" s="530"/>
    </row>
    <row r="13" spans="2:30" s="526" customFormat="1" ht="21" customHeight="1" x14ac:dyDescent="0.2">
      <c r="B13" s="1145"/>
      <c r="D13" s="527" t="s">
        <v>52</v>
      </c>
      <c r="E13" s="528">
        <f>'36perfresol'!E13</f>
        <v>672</v>
      </c>
      <c r="F13" s="527"/>
      <c r="G13" s="528">
        <f>'36perfresol'!H13</f>
        <v>10715</v>
      </c>
      <c r="H13" s="527"/>
      <c r="I13" s="528">
        <f>'36perfresol'!K13</f>
        <v>7650</v>
      </c>
      <c r="J13" s="527"/>
      <c r="K13" s="528">
        <f>'36perfresol'!N13</f>
        <v>11766</v>
      </c>
      <c r="L13" s="527"/>
      <c r="M13" s="528">
        <f>'36perfresol'!Q13</f>
        <v>13029</v>
      </c>
      <c r="N13" s="527"/>
      <c r="O13" s="528">
        <f>'36perfresol'!T13</f>
        <v>20397</v>
      </c>
      <c r="P13" s="527"/>
      <c r="Q13" s="528">
        <f>'36perfresol'!W13</f>
        <v>65901</v>
      </c>
      <c r="R13" s="527"/>
      <c r="S13" s="528">
        <f>'36perfresol'!Z13</f>
        <v>224543</v>
      </c>
      <c r="T13" s="529"/>
      <c r="V13" s="530">
        <f t="shared" ref="V13:V15" si="0">E13/E$16</f>
        <v>0.335832083958021</v>
      </c>
      <c r="W13" s="530">
        <f>G13/G$16</f>
        <v>0.28468568999415483</v>
      </c>
      <c r="X13" s="530">
        <f>I13/I$16</f>
        <v>0.31475005142974699</v>
      </c>
      <c r="Y13" s="530">
        <f>K13/K$16</f>
        <v>0.32542316627945567</v>
      </c>
      <c r="Z13" s="530">
        <f>M13/M$16</f>
        <v>0.31261096981621</v>
      </c>
      <c r="AA13" s="530">
        <f>O13/O$16</f>
        <v>0.29602055033089514</v>
      </c>
      <c r="AB13" s="530">
        <f>Q13/Q$16</f>
        <v>0.26530940888028248</v>
      </c>
      <c r="AC13" s="530">
        <f>S13/S$16</f>
        <v>0.31385783914266824</v>
      </c>
      <c r="AD13" s="530"/>
    </row>
    <row r="14" spans="2:30" s="526" customFormat="1" ht="21" customHeight="1" x14ac:dyDescent="0.2">
      <c r="B14" s="1145"/>
      <c r="D14" s="527" t="s">
        <v>53</v>
      </c>
      <c r="E14" s="528">
        <f>'36perfresol'!E14</f>
        <v>249</v>
      </c>
      <c r="F14" s="527"/>
      <c r="G14" s="528">
        <f>'36perfresol'!H14</f>
        <v>7421</v>
      </c>
      <c r="H14" s="527"/>
      <c r="I14" s="528">
        <f>'36perfresol'!K14</f>
        <v>6542</v>
      </c>
      <c r="J14" s="527"/>
      <c r="K14" s="528">
        <f>'36perfresol'!N14</f>
        <v>9760</v>
      </c>
      <c r="L14" s="527"/>
      <c r="M14" s="528">
        <f>'36perfresol'!Q14</f>
        <v>12479</v>
      </c>
      <c r="N14" s="527"/>
      <c r="O14" s="528">
        <f>'36perfresol'!T14</f>
        <v>21589</v>
      </c>
      <c r="P14" s="527"/>
      <c r="Q14" s="528">
        <f>'36perfresol'!W14</f>
        <v>78211</v>
      </c>
      <c r="R14" s="527"/>
      <c r="S14" s="528">
        <f>'36perfresol'!Z14</f>
        <v>193540</v>
      </c>
      <c r="T14" s="529"/>
      <c r="V14" s="530">
        <f t="shared" si="0"/>
        <v>0.12443778110944528</v>
      </c>
      <c r="W14" s="530">
        <f>G14/G$16</f>
        <v>0.19716775599128541</v>
      </c>
      <c r="X14" s="530">
        <f>I14/I$16</f>
        <v>0.26916272371939931</v>
      </c>
      <c r="Y14" s="530">
        <f>K14/K$16</f>
        <v>0.26994136519526496</v>
      </c>
      <c r="Z14" s="530">
        <f>M14/M$16</f>
        <v>0.29941455923988675</v>
      </c>
      <c r="AA14" s="530">
        <f>O14/O$16</f>
        <v>0.31331998142342971</v>
      </c>
      <c r="AB14" s="530">
        <f>Q14/Q$16</f>
        <v>0.31486797131964267</v>
      </c>
      <c r="AC14" s="530">
        <f>S14/S$16</f>
        <v>0.27052300088478382</v>
      </c>
      <c r="AD14" s="530"/>
    </row>
    <row r="15" spans="2:30" s="526" customFormat="1" ht="21" customHeight="1" x14ac:dyDescent="0.2">
      <c r="B15" s="1145"/>
      <c r="D15" s="527" t="s">
        <v>121</v>
      </c>
      <c r="E15" s="528">
        <f>'36perfresol'!E15</f>
        <v>519</v>
      </c>
      <c r="F15" s="527"/>
      <c r="G15" s="528">
        <f>'36perfresol'!H15</f>
        <v>9784</v>
      </c>
      <c r="H15" s="527"/>
      <c r="I15" s="528">
        <f>'36perfresol'!K15</f>
        <v>4029</v>
      </c>
      <c r="J15" s="527"/>
      <c r="K15" s="528">
        <f>'36perfresol'!N15</f>
        <v>5250</v>
      </c>
      <c r="L15" s="527"/>
      <c r="M15" s="528">
        <f>'36perfresol'!Q15</f>
        <v>7722</v>
      </c>
      <c r="N15" s="527"/>
      <c r="O15" s="528">
        <f>'36perfresol'!T15</f>
        <v>15366</v>
      </c>
      <c r="P15" s="527"/>
      <c r="Q15" s="528">
        <f>'36perfresol'!W15</f>
        <v>64509</v>
      </c>
      <c r="R15" s="527"/>
      <c r="S15" s="528">
        <f>'36perfresol'!Z15</f>
        <v>116696</v>
      </c>
      <c r="T15" s="529"/>
      <c r="V15" s="530">
        <f t="shared" si="0"/>
        <v>0.25937031484257872</v>
      </c>
      <c r="W15" s="530">
        <f>G15/G$16</f>
        <v>0.25995005048089698</v>
      </c>
      <c r="X15" s="530">
        <f>I15/I$16</f>
        <v>0.16576836041966672</v>
      </c>
      <c r="Y15" s="530">
        <f>K15/K$16</f>
        <v>0.14520411549950216</v>
      </c>
      <c r="Z15" s="530">
        <f>M15/M$16</f>
        <v>0.18527760449157829</v>
      </c>
      <c r="AA15" s="530">
        <f>O15/O$16</f>
        <v>0.22300592128178334</v>
      </c>
      <c r="AB15" s="530">
        <f>Q15/Q$16</f>
        <v>0.25970538622263911</v>
      </c>
      <c r="AC15" s="530">
        <f>S15/S$16</f>
        <v>0.16311332081869759</v>
      </c>
      <c r="AD15" s="530"/>
    </row>
    <row r="16" spans="2:30" s="526" customFormat="1" ht="21" customHeight="1" x14ac:dyDescent="0.2">
      <c r="B16" s="1145"/>
      <c r="D16" s="531" t="s">
        <v>71</v>
      </c>
      <c r="E16" s="528">
        <f>SUM(E12:E15)</f>
        <v>2001</v>
      </c>
      <c r="F16" s="527"/>
      <c r="G16" s="528">
        <f>SUM(G12:G15)</f>
        <v>37638</v>
      </c>
      <c r="H16" s="527"/>
      <c r="I16" s="528">
        <f>SUM(I12:I15)</f>
        <v>24305</v>
      </c>
      <c r="J16" s="527"/>
      <c r="K16" s="528">
        <f>SUM(K12:K15)</f>
        <v>36156</v>
      </c>
      <c r="L16" s="527"/>
      <c r="M16" s="528">
        <f>SUM(M12:M15)</f>
        <v>41678</v>
      </c>
      <c r="N16" s="527"/>
      <c r="O16" s="528">
        <f>SUM(O12:O15)</f>
        <v>68904</v>
      </c>
      <c r="P16" s="527"/>
      <c r="Q16" s="528">
        <f>SUM(Q12:Q15)</f>
        <v>248393</v>
      </c>
      <c r="R16" s="527"/>
      <c r="S16" s="528">
        <f>SUM(S12:S15)</f>
        <v>715429</v>
      </c>
      <c r="T16" s="529"/>
      <c r="V16" s="530"/>
    </row>
    <row r="17" spans="2:29" s="526" customFormat="1" ht="21" customHeight="1" x14ac:dyDescent="0.2">
      <c r="B17" s="1145" t="s">
        <v>26</v>
      </c>
      <c r="D17" s="527" t="s">
        <v>34</v>
      </c>
      <c r="E17" s="528">
        <f>'36perfresol'!E17</f>
        <v>783</v>
      </c>
      <c r="F17" s="527"/>
      <c r="G17" s="528">
        <f>'36perfresol'!H17</f>
        <v>19904</v>
      </c>
      <c r="H17" s="527"/>
      <c r="I17" s="528">
        <f>'36perfresol'!K17</f>
        <v>9187</v>
      </c>
      <c r="J17" s="527"/>
      <c r="K17" s="528">
        <f>'36perfresol'!N17</f>
        <v>11511</v>
      </c>
      <c r="L17" s="527"/>
      <c r="M17" s="528">
        <f>'36perfresol'!Q17</f>
        <v>9725</v>
      </c>
      <c r="N17" s="527"/>
      <c r="O17" s="528">
        <f>'36perfresol'!T17</f>
        <v>12716</v>
      </c>
      <c r="P17" s="527"/>
      <c r="Q17" s="528">
        <f>'36perfresol'!W17</f>
        <v>29083</v>
      </c>
      <c r="R17" s="527"/>
      <c r="S17" s="528">
        <f>'36perfresol'!Z17</f>
        <v>56192</v>
      </c>
      <c r="T17" s="529"/>
      <c r="V17" s="530">
        <f>E17/E$21</f>
        <v>0.28328509406657021</v>
      </c>
      <c r="W17" s="530">
        <f>G17/G$21</f>
        <v>0.26524166788822112</v>
      </c>
      <c r="X17" s="530">
        <f>I17/I$21</f>
        <v>0.2412679237354903</v>
      </c>
      <c r="Y17" s="530">
        <f>K17/K$21</f>
        <v>0.24195480819758278</v>
      </c>
      <c r="Z17" s="530">
        <f>M17/M$21</f>
        <v>0.20373318808396532</v>
      </c>
      <c r="AA17" s="530">
        <f>O17/O$21</f>
        <v>0.18215938229690432</v>
      </c>
      <c r="AB17" s="530">
        <f>Q17/Q$21</f>
        <v>0.20133470865553024</v>
      </c>
      <c r="AC17" s="530">
        <f>S17/S$21</f>
        <v>0.21570080112395348</v>
      </c>
    </row>
    <row r="18" spans="2:29" s="526" customFormat="1" ht="21" customHeight="1" x14ac:dyDescent="0.2">
      <c r="B18" s="1145"/>
      <c r="D18" s="527" t="s">
        <v>52</v>
      </c>
      <c r="E18" s="528">
        <f>'36perfresol'!E18</f>
        <v>959</v>
      </c>
      <c r="F18" s="527"/>
      <c r="G18" s="528">
        <f>'36perfresol'!H18</f>
        <v>25479</v>
      </c>
      <c r="H18" s="527"/>
      <c r="I18" s="528">
        <f>'36perfresol'!K18</f>
        <v>11645</v>
      </c>
      <c r="J18" s="527"/>
      <c r="K18" s="528">
        <f>'36perfresol'!N18</f>
        <v>15726</v>
      </c>
      <c r="L18" s="527"/>
      <c r="M18" s="528">
        <f>'36perfresol'!Q18</f>
        <v>15630</v>
      </c>
      <c r="N18" s="527"/>
      <c r="O18" s="528">
        <f>'36perfresol'!T18</f>
        <v>22359</v>
      </c>
      <c r="P18" s="527"/>
      <c r="Q18" s="528">
        <f>'36perfresol'!W18</f>
        <v>42941</v>
      </c>
      <c r="R18" s="527"/>
      <c r="S18" s="528">
        <f>'36perfresol'!Z18</f>
        <v>74953</v>
      </c>
      <c r="T18" s="529"/>
      <c r="V18" s="530">
        <f t="shared" ref="V18:V20" si="1">E18/E$21</f>
        <v>0.34696092619392183</v>
      </c>
      <c r="W18" s="530">
        <f t="shared" ref="W18:W20" si="2">G18/G$21</f>
        <v>0.33953438786796553</v>
      </c>
      <c r="X18" s="530">
        <f t="shared" ref="X18:X20" si="3">I18/I$21</f>
        <v>0.30581963338410628</v>
      </c>
      <c r="Y18" s="530">
        <f t="shared" ref="Y18:Y20" si="4">K18/K$21</f>
        <v>0.33055176037834999</v>
      </c>
      <c r="Z18" s="530">
        <f t="shared" ref="Z18:Z20" si="5">M18/M$21</f>
        <v>0.32743956089998744</v>
      </c>
      <c r="AA18" s="530">
        <f t="shared" ref="AA18:AA20" si="6">O18/O$21</f>
        <v>0.32029739137908808</v>
      </c>
      <c r="AB18" s="530">
        <f t="shared" ref="AB18:AB20" si="7">Q18/Q$21</f>
        <v>0.29727035465313495</v>
      </c>
      <c r="AC18" s="530">
        <f t="shared" ref="AC18:AC20" si="8">S18/S$21</f>
        <v>0.28771750688076037</v>
      </c>
    </row>
    <row r="19" spans="2:29" s="526" customFormat="1" ht="21" customHeight="1" x14ac:dyDescent="0.2">
      <c r="B19" s="1145"/>
      <c r="D19" s="527" t="s">
        <v>53</v>
      </c>
      <c r="E19" s="528">
        <f>'36perfresol'!E19</f>
        <v>350</v>
      </c>
      <c r="F19" s="527"/>
      <c r="G19" s="528">
        <f>'36perfresol'!H19</f>
        <v>16205</v>
      </c>
      <c r="H19" s="527"/>
      <c r="I19" s="528">
        <f>'36perfresol'!K19</f>
        <v>10991</v>
      </c>
      <c r="J19" s="527"/>
      <c r="K19" s="528">
        <f>'36perfresol'!N19</f>
        <v>14006</v>
      </c>
      <c r="L19" s="527"/>
      <c r="M19" s="528">
        <f>'36perfresol'!Q19</f>
        <v>14941</v>
      </c>
      <c r="N19" s="527"/>
      <c r="O19" s="528">
        <f>'36perfresol'!T19</f>
        <v>21449</v>
      </c>
      <c r="P19" s="527"/>
      <c r="Q19" s="528">
        <f>'36perfresol'!W19</f>
        <v>40459</v>
      </c>
      <c r="R19" s="527"/>
      <c r="S19" s="528">
        <f>'36perfresol'!Z19</f>
        <v>72322</v>
      </c>
      <c r="T19" s="529"/>
      <c r="V19" s="530">
        <f t="shared" si="1"/>
        <v>0.12662807525325614</v>
      </c>
      <c r="W19" s="530">
        <f t="shared" si="2"/>
        <v>0.21594861475726604</v>
      </c>
      <c r="X19" s="530">
        <f t="shared" si="3"/>
        <v>0.28864436157361206</v>
      </c>
      <c r="Y19" s="530">
        <f t="shared" si="4"/>
        <v>0.29439831844456121</v>
      </c>
      <c r="Z19" s="530">
        <f t="shared" si="5"/>
        <v>0.31300540495244478</v>
      </c>
      <c r="AA19" s="530">
        <f t="shared" si="6"/>
        <v>0.30726144942484279</v>
      </c>
      <c r="AB19" s="530">
        <f t="shared" si="7"/>
        <v>0.28008805754200389</v>
      </c>
      <c r="AC19" s="530">
        <f t="shared" si="8"/>
        <v>0.27761804774499155</v>
      </c>
    </row>
    <row r="20" spans="2:29" s="526" customFormat="1" ht="21" customHeight="1" x14ac:dyDescent="0.2">
      <c r="B20" s="1145"/>
      <c r="D20" s="527" t="s">
        <v>121</v>
      </c>
      <c r="E20" s="528">
        <f>'36perfresol'!E20</f>
        <v>672</v>
      </c>
      <c r="F20" s="527"/>
      <c r="G20" s="528">
        <f>'36perfresol'!H20</f>
        <v>13453</v>
      </c>
      <c r="H20" s="527"/>
      <c r="I20" s="528">
        <f>'36perfresol'!K20</f>
        <v>6255</v>
      </c>
      <c r="J20" s="527"/>
      <c r="K20" s="528">
        <f>'36perfresol'!N20</f>
        <v>6332</v>
      </c>
      <c r="L20" s="527"/>
      <c r="M20" s="528">
        <f>'36perfresol'!Q20</f>
        <v>7438</v>
      </c>
      <c r="N20" s="527"/>
      <c r="O20" s="528">
        <f>'36perfresol'!T20</f>
        <v>13283</v>
      </c>
      <c r="P20" s="527"/>
      <c r="Q20" s="528">
        <f>'36perfresol'!W20</f>
        <v>31968</v>
      </c>
      <c r="R20" s="527"/>
      <c r="S20" s="528">
        <f>'36perfresol'!Z20</f>
        <v>57042</v>
      </c>
      <c r="T20" s="529"/>
      <c r="V20" s="530">
        <f t="shared" si="1"/>
        <v>0.24312590448625182</v>
      </c>
      <c r="W20" s="530">
        <f t="shared" si="2"/>
        <v>0.17927532948654734</v>
      </c>
      <c r="X20" s="530">
        <f t="shared" si="3"/>
        <v>0.16426808130679132</v>
      </c>
      <c r="Y20" s="530">
        <f t="shared" si="4"/>
        <v>0.13309511297950605</v>
      </c>
      <c r="Z20" s="530">
        <f t="shared" si="5"/>
        <v>0.15582184606360247</v>
      </c>
      <c r="AA20" s="530">
        <f t="shared" si="6"/>
        <v>0.19028177689916484</v>
      </c>
      <c r="AB20" s="530">
        <f t="shared" si="7"/>
        <v>0.22130687914933092</v>
      </c>
      <c r="AC20" s="530">
        <f t="shared" si="8"/>
        <v>0.2189636442502946</v>
      </c>
    </row>
    <row r="21" spans="2:29" s="526" customFormat="1" ht="21" customHeight="1" x14ac:dyDescent="0.2">
      <c r="B21" s="1145"/>
      <c r="D21" s="531" t="s">
        <v>71</v>
      </c>
      <c r="E21" s="528">
        <f>SUM(E17:E20)</f>
        <v>2764</v>
      </c>
      <c r="F21" s="527"/>
      <c r="G21" s="528">
        <f>SUM(G17:G20)</f>
        <v>75041</v>
      </c>
      <c r="H21" s="527"/>
      <c r="I21" s="528">
        <f>SUM(I17:I20)</f>
        <v>38078</v>
      </c>
      <c r="J21" s="527"/>
      <c r="K21" s="528">
        <f>SUM(K17:K20)</f>
        <v>47575</v>
      </c>
      <c r="L21" s="527"/>
      <c r="M21" s="528">
        <f>SUM(M17:M20)</f>
        <v>47734</v>
      </c>
      <c r="N21" s="527"/>
      <c r="O21" s="528">
        <f>SUM(O17:O20)</f>
        <v>69807</v>
      </c>
      <c r="P21" s="527"/>
      <c r="Q21" s="528">
        <f>SUM(Q17:Q20)</f>
        <v>144451</v>
      </c>
      <c r="R21" s="527"/>
      <c r="S21" s="528">
        <f>SUM(S17:S20)</f>
        <v>260509</v>
      </c>
      <c r="T21" s="529"/>
      <c r="V21" s="530"/>
    </row>
    <row r="22" spans="2:29" s="522" customFormat="1" ht="3" customHeight="1" x14ac:dyDescent="0.2">
      <c r="B22" s="532"/>
      <c r="C22" s="520"/>
      <c r="D22" s="529"/>
      <c r="E22" s="533"/>
      <c r="F22" s="529"/>
      <c r="G22" s="533"/>
      <c r="H22" s="529"/>
      <c r="I22" s="533"/>
      <c r="J22" s="529"/>
      <c r="K22" s="533"/>
      <c r="L22" s="529"/>
      <c r="M22" s="533"/>
      <c r="N22" s="529"/>
      <c r="O22" s="533"/>
      <c r="P22" s="529"/>
      <c r="Q22" s="533"/>
      <c r="R22" s="529"/>
      <c r="S22" s="533"/>
      <c r="T22" s="529"/>
    </row>
    <row r="23" spans="2:29" s="534" customFormat="1" ht="18" customHeight="1" x14ac:dyDescent="0.2">
      <c r="B23" s="1144" t="s">
        <v>3</v>
      </c>
      <c r="C23" s="1144"/>
      <c r="D23" s="1144"/>
      <c r="E23" s="533">
        <f>E16+E21</f>
        <v>4765</v>
      </c>
      <c r="F23" s="529"/>
      <c r="G23" s="533">
        <f>G16+G21</f>
        <v>112679</v>
      </c>
      <c r="H23" s="529"/>
      <c r="I23" s="533">
        <f>I16+I21</f>
        <v>62383</v>
      </c>
      <c r="J23" s="529"/>
      <c r="K23" s="533">
        <f>K16+K21</f>
        <v>83731</v>
      </c>
      <c r="L23" s="529"/>
      <c r="M23" s="533">
        <f>M16+M21</f>
        <v>89412</v>
      </c>
      <c r="N23" s="529"/>
      <c r="O23" s="533">
        <f>O16+O21</f>
        <v>138711</v>
      </c>
      <c r="P23" s="529"/>
      <c r="Q23" s="533">
        <f>Q16+Q21</f>
        <v>392844</v>
      </c>
      <c r="R23" s="529"/>
      <c r="S23" s="533">
        <f>S16+S21</f>
        <v>975938</v>
      </c>
      <c r="T23" s="529"/>
    </row>
    <row r="24" spans="2:29" s="537" customFormat="1" ht="5.25" customHeight="1" x14ac:dyDescent="0.2">
      <c r="B24" s="535"/>
      <c r="C24" s="535"/>
      <c r="D24" s="535"/>
      <c r="E24" s="535"/>
      <c r="F24" s="535"/>
      <c r="G24" s="535"/>
      <c r="H24" s="535"/>
      <c r="I24" s="535"/>
      <c r="J24" s="535"/>
      <c r="K24" s="535"/>
      <c r="L24" s="536"/>
    </row>
    <row r="25" spans="2:29" s="135" customFormat="1" ht="5.25" customHeight="1" x14ac:dyDescent="0.2">
      <c r="B25" s="718"/>
      <c r="C25" s="718"/>
      <c r="D25" s="718"/>
      <c r="E25" s="718"/>
      <c r="F25" s="718"/>
      <c r="G25" s="718"/>
      <c r="H25" s="718"/>
      <c r="I25" s="718"/>
      <c r="J25" s="718"/>
      <c r="K25" s="718"/>
      <c r="L25" s="719"/>
    </row>
    <row r="26" spans="2:29" s="135" customFormat="1" ht="12.75" customHeight="1" x14ac:dyDescent="0.2">
      <c r="B26" s="538"/>
      <c r="C26" s="538"/>
      <c r="D26" s="538"/>
      <c r="E26" s="538"/>
      <c r="F26" s="538"/>
      <c r="G26" s="538"/>
      <c r="H26" s="538"/>
      <c r="I26" s="538"/>
      <c r="J26" s="538"/>
      <c r="K26" s="538"/>
      <c r="L26" s="538"/>
    </row>
    <row r="27" spans="2:29" s="717" customFormat="1" ht="24.75" customHeight="1" x14ac:dyDescent="0.2">
      <c r="B27" s="720"/>
      <c r="C27" s="720"/>
      <c r="D27" s="720"/>
      <c r="E27" s="720" t="s">
        <v>122</v>
      </c>
      <c r="F27" s="720"/>
      <c r="G27" s="720" t="s">
        <v>23</v>
      </c>
      <c r="H27" s="720"/>
      <c r="I27" s="720" t="s">
        <v>21</v>
      </c>
      <c r="J27" s="720"/>
      <c r="K27" s="720" t="s">
        <v>19</v>
      </c>
      <c r="L27" s="720"/>
    </row>
    <row r="28" spans="2:29" s="717" customFormat="1" ht="10.5" x14ac:dyDescent="0.2">
      <c r="B28" s="721"/>
      <c r="C28" s="721"/>
      <c r="D28" s="721"/>
      <c r="E28" s="721" t="e">
        <f>#REF!</f>
        <v>#REF!</v>
      </c>
      <c r="F28" s="722"/>
      <c r="G28" s="722" t="e">
        <f>#REF!</f>
        <v>#REF!</v>
      </c>
      <c r="H28" s="722"/>
      <c r="I28" s="722" t="e">
        <f>#REF!</f>
        <v>#REF!</v>
      </c>
      <c r="J28" s="722"/>
      <c r="K28" s="722" t="e">
        <f>#REF!</f>
        <v>#REF!</v>
      </c>
      <c r="L28" s="722"/>
    </row>
    <row r="29" spans="2:29" s="135" customFormat="1" x14ac:dyDescent="0.2">
      <c r="B29" s="538"/>
      <c r="C29" s="538"/>
      <c r="D29" s="538"/>
      <c r="E29" s="538"/>
      <c r="F29" s="538"/>
      <c r="G29" s="538"/>
      <c r="H29" s="538"/>
      <c r="I29" s="538"/>
      <c r="J29" s="538"/>
      <c r="K29" s="538"/>
      <c r="L29" s="538"/>
    </row>
    <row r="30" spans="2:29" s="135" customFormat="1" x14ac:dyDescent="0.2">
      <c r="B30" s="538"/>
      <c r="C30" s="538"/>
      <c r="D30" s="538"/>
      <c r="E30" s="538"/>
      <c r="F30" s="538"/>
      <c r="G30" s="538"/>
      <c r="H30" s="538"/>
      <c r="I30" s="538"/>
      <c r="J30" s="538"/>
      <c r="K30" s="538"/>
      <c r="L30" s="538"/>
    </row>
    <row r="31" spans="2:29" s="135" customFormat="1" x14ac:dyDescent="0.2">
      <c r="B31" s="538"/>
      <c r="C31" s="538"/>
      <c r="D31" s="538"/>
      <c r="E31" s="538"/>
      <c r="F31" s="538"/>
      <c r="G31" s="538"/>
      <c r="H31" s="538"/>
      <c r="I31" s="538"/>
      <c r="J31" s="538"/>
      <c r="K31" s="538"/>
      <c r="L31" s="538"/>
    </row>
    <row r="32" spans="2:29" s="135" customFormat="1" x14ac:dyDescent="0.2">
      <c r="B32" s="538"/>
      <c r="C32" s="538"/>
      <c r="D32" s="538"/>
      <c r="E32" s="538"/>
      <c r="F32" s="538"/>
      <c r="G32" s="538"/>
      <c r="H32" s="538"/>
      <c r="I32" s="538"/>
      <c r="J32" s="538"/>
      <c r="K32" s="538"/>
      <c r="L32" s="538"/>
    </row>
    <row r="33" spans="2:12" s="135" customFormat="1" x14ac:dyDescent="0.2">
      <c r="B33" s="538"/>
      <c r="C33" s="538"/>
      <c r="D33" s="538"/>
      <c r="E33" s="538"/>
      <c r="F33" s="538"/>
      <c r="G33" s="538"/>
      <c r="H33" s="538"/>
      <c r="I33" s="538"/>
      <c r="J33" s="538"/>
      <c r="K33" s="538"/>
      <c r="L33" s="538"/>
    </row>
    <row r="34" spans="2:12" s="135" customFormat="1" x14ac:dyDescent="0.2">
      <c r="B34" s="538"/>
      <c r="C34" s="538"/>
      <c r="D34" s="538"/>
      <c r="E34" s="538"/>
      <c r="F34" s="538"/>
      <c r="G34" s="538"/>
      <c r="H34" s="538"/>
      <c r="I34" s="538"/>
      <c r="J34" s="538"/>
      <c r="K34" s="538"/>
      <c r="L34" s="538"/>
    </row>
    <row r="35" spans="2:12" s="135" customFormat="1" x14ac:dyDescent="0.2">
      <c r="B35" s="538"/>
      <c r="C35" s="538"/>
      <c r="D35" s="538"/>
      <c r="E35" s="538"/>
      <c r="F35" s="538"/>
      <c r="G35" s="538"/>
      <c r="H35" s="538"/>
      <c r="I35" s="538"/>
      <c r="J35" s="538"/>
      <c r="K35" s="538"/>
      <c r="L35" s="538"/>
    </row>
    <row r="36" spans="2:12" s="19" customFormat="1" x14ac:dyDescent="0.2">
      <c r="B36" s="48"/>
      <c r="C36" s="48"/>
      <c r="D36" s="48"/>
      <c r="E36" s="48"/>
      <c r="F36" s="48"/>
      <c r="G36" s="48"/>
      <c r="H36" s="48"/>
      <c r="I36" s="48"/>
      <c r="J36" s="48"/>
      <c r="K36" s="48"/>
      <c r="L36" s="48"/>
    </row>
    <row r="37" spans="2:12" s="19" customFormat="1" x14ac:dyDescent="0.2">
      <c r="C37" s="1117"/>
      <c r="D37" s="1117"/>
      <c r="E37" s="1117"/>
      <c r="F37" s="1117"/>
      <c r="G37" s="1117"/>
      <c r="H37" s="1117"/>
      <c r="I37" s="1117"/>
      <c r="J37" s="48"/>
      <c r="K37" s="48"/>
      <c r="L37" s="48"/>
    </row>
    <row r="38" spans="2:12" s="19" customFormat="1" x14ac:dyDescent="0.2">
      <c r="J38" s="48"/>
      <c r="K38" s="48"/>
      <c r="L38" s="48"/>
    </row>
    <row r="39" spans="2:12" s="19" customFormat="1" x14ac:dyDescent="0.2">
      <c r="B39" s="48"/>
      <c r="C39" s="48"/>
      <c r="D39" s="48"/>
      <c r="E39" s="48"/>
      <c r="F39" s="48"/>
      <c r="G39" s="48"/>
      <c r="H39" s="48"/>
      <c r="I39" s="48"/>
      <c r="J39" s="48"/>
      <c r="K39" s="48"/>
      <c r="L39" s="48"/>
    </row>
    <row r="40" spans="2:12" s="19" customFormat="1" ht="5.25" customHeight="1" x14ac:dyDescent="0.2">
      <c r="B40" s="48"/>
      <c r="C40" s="48"/>
      <c r="D40" s="48"/>
      <c r="E40" s="48"/>
      <c r="F40" s="48"/>
      <c r="G40" s="48"/>
      <c r="H40" s="48"/>
      <c r="I40" s="48"/>
      <c r="J40" s="48"/>
      <c r="K40" s="48"/>
      <c r="L40" s="48"/>
    </row>
    <row r="41" spans="2:12" s="19" customFormat="1" ht="5.25" customHeight="1" x14ac:dyDescent="0.2">
      <c r="B41" s="48"/>
      <c r="C41" s="48"/>
      <c r="D41" s="48"/>
      <c r="E41" s="48"/>
      <c r="F41" s="48"/>
      <c r="G41" s="48"/>
      <c r="H41" s="48"/>
      <c r="I41" s="48"/>
      <c r="J41" s="48"/>
      <c r="K41" s="48"/>
      <c r="L41" s="48"/>
    </row>
    <row r="42" spans="2:12" s="19" customFormat="1" ht="16.5" customHeight="1" x14ac:dyDescent="0.2">
      <c r="B42" s="48"/>
      <c r="C42" s="48"/>
      <c r="D42" s="48"/>
      <c r="E42" s="48"/>
      <c r="F42" s="48"/>
      <c r="G42" s="48"/>
      <c r="H42" s="48"/>
      <c r="I42" s="48"/>
      <c r="J42" s="48"/>
      <c r="K42" s="48"/>
      <c r="L42" s="48"/>
    </row>
    <row r="43" spans="2:12" s="19" customFormat="1" x14ac:dyDescent="0.2">
      <c r="B43" s="48"/>
      <c r="C43" s="48"/>
      <c r="D43" s="48"/>
      <c r="E43" s="48"/>
      <c r="F43" s="48"/>
      <c r="G43" s="48"/>
      <c r="H43" s="48"/>
      <c r="I43" s="48"/>
      <c r="J43" s="48"/>
      <c r="K43" s="48"/>
      <c r="L43" s="48"/>
    </row>
    <row r="44" spans="2:12" s="19" customFormat="1" x14ac:dyDescent="0.2"/>
    <row r="45" spans="2:12" s="20" customFormat="1" x14ac:dyDescent="0.2"/>
    <row r="46" spans="2:12" s="3" customFormat="1" ht="12.75" customHeight="1" x14ac:dyDescent="0.2">
      <c r="B46" s="1113"/>
      <c r="C46" s="1114"/>
      <c r="D46" s="1114"/>
      <c r="E46" s="1114"/>
      <c r="F46" s="1114"/>
      <c r="G46" s="1114"/>
      <c r="H46" s="1114"/>
      <c r="I46" s="1114"/>
      <c r="J46" s="1114"/>
      <c r="K46" s="1114"/>
      <c r="L46" s="404"/>
    </row>
  </sheetData>
  <mergeCells count="12">
    <mergeCell ref="B12:B16"/>
    <mergeCell ref="B17:B21"/>
    <mergeCell ref="B23:D23"/>
    <mergeCell ref="C37:I37"/>
    <mergeCell ref="B46:K46"/>
    <mergeCell ref="B3:I3"/>
    <mergeCell ref="B4:T4"/>
    <mergeCell ref="B8:B10"/>
    <mergeCell ref="D8:D10"/>
    <mergeCell ref="E8:S8"/>
    <mergeCell ref="B6:AC6"/>
    <mergeCell ref="B5:AB5"/>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96">
    <tabColor theme="0"/>
    <pageSetUpPr fitToPage="1"/>
  </sheetPr>
  <dimension ref="B1:AD46"/>
  <sheetViews>
    <sheetView showGridLines="0" topLeftCell="A2" zoomScaleNormal="100" workbookViewId="0">
      <selection activeCell="A2" sqref="A2"/>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84"/>
      <c r="C3" s="1084"/>
      <c r="D3" s="1084"/>
      <c r="E3" s="1084"/>
      <c r="F3" s="1084"/>
      <c r="G3" s="1084"/>
      <c r="H3" s="1084"/>
      <c r="I3" s="1084"/>
      <c r="J3" s="45"/>
      <c r="Q3" s="89"/>
    </row>
    <row r="4" spans="2:30" s="7" customFormat="1" ht="2.25" customHeight="1" x14ac:dyDescent="0.2">
      <c r="B4" s="1046"/>
      <c r="C4" s="1046"/>
      <c r="D4" s="1046"/>
      <c r="E4" s="1046"/>
      <c r="F4" s="1046"/>
      <c r="G4" s="1046"/>
      <c r="H4" s="1046"/>
      <c r="I4" s="1046"/>
      <c r="J4" s="1046"/>
      <c r="K4" s="1046"/>
      <c r="L4" s="1046"/>
      <c r="M4" s="1046"/>
      <c r="N4" s="1046"/>
      <c r="O4" s="1046"/>
      <c r="P4" s="1046"/>
      <c r="Q4" s="1046"/>
      <c r="R4" s="1046"/>
      <c r="S4" s="1046"/>
      <c r="T4" s="1046"/>
    </row>
    <row r="5" spans="2:30" s="7" customFormat="1" ht="36" customHeight="1" x14ac:dyDescent="0.2">
      <c r="B5" s="1047" t="s">
        <v>424</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3"/>
    </row>
    <row r="6" spans="2:30" s="7" customFormat="1" ht="14.25" customHeight="1" x14ac:dyDescent="0.2">
      <c r="B6" s="1061" t="str">
        <f>porsaad!B6</f>
        <v>Situación a 28 de febrero de 2023</v>
      </c>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1"/>
      <c r="AA6" s="1061"/>
      <c r="AB6" s="1061"/>
      <c r="AC6" s="1061"/>
    </row>
    <row r="7" spans="2:30" s="773" customFormat="1" ht="5.25" customHeight="1" x14ac:dyDescent="0.2"/>
    <row r="8" spans="2:30" s="520" customFormat="1" ht="21.75" customHeight="1" x14ac:dyDescent="0.2">
      <c r="B8" s="1144" t="s">
        <v>30</v>
      </c>
      <c r="D8" s="1144" t="s">
        <v>120</v>
      </c>
      <c r="E8" s="1144" t="s">
        <v>29</v>
      </c>
      <c r="F8" s="1144"/>
      <c r="G8" s="1144"/>
      <c r="H8" s="1144"/>
      <c r="I8" s="1144"/>
      <c r="J8" s="1144"/>
      <c r="K8" s="1144"/>
      <c r="L8" s="1144"/>
      <c r="M8" s="1144"/>
      <c r="N8" s="1144"/>
      <c r="O8" s="1144"/>
      <c r="P8" s="1144"/>
      <c r="Q8" s="1144"/>
      <c r="R8" s="1144"/>
      <c r="S8" s="1144"/>
    </row>
    <row r="9" spans="2:30" s="520" customFormat="1" ht="21.75" customHeight="1" x14ac:dyDescent="0.2">
      <c r="B9" s="1144"/>
      <c r="D9" s="1144"/>
      <c r="E9" s="521" t="s">
        <v>25</v>
      </c>
      <c r="F9" s="521"/>
      <c r="G9" s="521" t="s">
        <v>24</v>
      </c>
      <c r="H9" s="521"/>
      <c r="I9" s="521" t="s">
        <v>23</v>
      </c>
      <c r="J9" s="521"/>
      <c r="K9" s="521" t="s">
        <v>22</v>
      </c>
      <c r="L9" s="521"/>
      <c r="M9" s="521" t="s">
        <v>21</v>
      </c>
      <c r="N9" s="521"/>
      <c r="O9" s="521" t="s">
        <v>20</v>
      </c>
      <c r="P9" s="521"/>
      <c r="Q9" s="521" t="s">
        <v>19</v>
      </c>
      <c r="R9" s="521"/>
      <c r="S9" s="521" t="s">
        <v>18</v>
      </c>
    </row>
    <row r="10" spans="2:30" s="520" customFormat="1" ht="21.75" customHeight="1" x14ac:dyDescent="0.2">
      <c r="B10" s="1144"/>
      <c r="D10" s="1144"/>
      <c r="E10" s="521" t="s">
        <v>12</v>
      </c>
      <c r="F10" s="521"/>
      <c r="G10" s="521" t="s">
        <v>12</v>
      </c>
      <c r="H10" s="521"/>
      <c r="I10" s="521" t="s">
        <v>12</v>
      </c>
      <c r="J10" s="521"/>
      <c r="K10" s="521" t="s">
        <v>12</v>
      </c>
      <c r="L10" s="521"/>
      <c r="M10" s="521" t="s">
        <v>12</v>
      </c>
      <c r="N10" s="521"/>
      <c r="O10" s="521" t="s">
        <v>12</v>
      </c>
      <c r="P10" s="521"/>
      <c r="Q10" s="521" t="s">
        <v>12</v>
      </c>
      <c r="R10" s="521"/>
      <c r="S10" s="521" t="s">
        <v>12</v>
      </c>
    </row>
    <row r="11" spans="2:30" s="522" customFormat="1" ht="9" customHeight="1" x14ac:dyDescent="0.2">
      <c r="B11" s="523"/>
      <c r="D11" s="524"/>
      <c r="E11" s="524"/>
      <c r="F11" s="524"/>
      <c r="G11" s="524"/>
      <c r="H11" s="524"/>
      <c r="I11" s="524"/>
      <c r="J11" s="524"/>
      <c r="K11" s="524"/>
      <c r="L11" s="524"/>
      <c r="M11" s="524"/>
      <c r="N11" s="524"/>
      <c r="O11" s="524"/>
      <c r="P11" s="524"/>
      <c r="Q11" s="524"/>
      <c r="R11" s="524"/>
      <c r="S11" s="524"/>
      <c r="T11" s="525"/>
    </row>
    <row r="12" spans="2:30" s="526" customFormat="1" ht="21" customHeight="1" x14ac:dyDescent="0.2">
      <c r="B12" s="1145" t="s">
        <v>27</v>
      </c>
      <c r="D12" s="527" t="s">
        <v>34</v>
      </c>
      <c r="E12" s="528">
        <f>'36perfresol'!E12</f>
        <v>561</v>
      </c>
      <c r="F12" s="527"/>
      <c r="G12" s="528">
        <f>'36perfresol'!H12</f>
        <v>9718</v>
      </c>
      <c r="H12" s="527"/>
      <c r="I12" s="528">
        <f>'36perfresol'!K12</f>
        <v>6084</v>
      </c>
      <c r="J12" s="527"/>
      <c r="K12" s="528">
        <f>'36perfresol'!N12</f>
        <v>9380</v>
      </c>
      <c r="L12" s="527"/>
      <c r="M12" s="528">
        <f>'36perfresol'!Q12</f>
        <v>8448</v>
      </c>
      <c r="N12" s="527"/>
      <c r="O12" s="528">
        <f>'36perfresol'!T12</f>
        <v>11552</v>
      </c>
      <c r="P12" s="527"/>
      <c r="Q12" s="528">
        <f>'36perfresol'!W12</f>
        <v>39772</v>
      </c>
      <c r="R12" s="527"/>
      <c r="S12" s="528">
        <f>'36perfresol'!Z12</f>
        <v>180650</v>
      </c>
      <c r="T12" s="529"/>
      <c r="V12" s="530">
        <f>E12/E$16</f>
        <v>0.37854251012145751</v>
      </c>
      <c r="W12" s="530">
        <f>G12/G$16</f>
        <v>0.34889064407266462</v>
      </c>
      <c r="X12" s="530">
        <f>I12/I$16</f>
        <v>0.30005918327086212</v>
      </c>
      <c r="Y12" s="530">
        <f>K12/K$16</f>
        <v>0.30350093832912706</v>
      </c>
      <c r="Z12" s="530">
        <f>M12/M$16</f>
        <v>0.24879255507126871</v>
      </c>
      <c r="AA12" s="530">
        <f>O12/O$16</f>
        <v>0.2157719750457619</v>
      </c>
      <c r="AB12" s="530">
        <f>Q12/Q$16</f>
        <v>0.21628852972526158</v>
      </c>
      <c r="AC12" s="530">
        <f>S12/S$16</f>
        <v>0.30172046638484934</v>
      </c>
      <c r="AD12" s="530"/>
    </row>
    <row r="13" spans="2:30" s="526" customFormat="1" ht="21" customHeight="1" x14ac:dyDescent="0.2">
      <c r="B13" s="1145"/>
      <c r="D13" s="527" t="s">
        <v>52</v>
      </c>
      <c r="E13" s="528">
        <f>'36perfresol'!E13</f>
        <v>672</v>
      </c>
      <c r="F13" s="527"/>
      <c r="G13" s="528">
        <f>'36perfresol'!H13</f>
        <v>10715</v>
      </c>
      <c r="H13" s="527"/>
      <c r="I13" s="528">
        <f>'36perfresol'!K13</f>
        <v>7650</v>
      </c>
      <c r="J13" s="527"/>
      <c r="K13" s="528">
        <f>'36perfresol'!N13</f>
        <v>11766</v>
      </c>
      <c r="L13" s="527"/>
      <c r="M13" s="528">
        <f>'36perfresol'!Q13</f>
        <v>13029</v>
      </c>
      <c r="N13" s="527"/>
      <c r="O13" s="528">
        <f>'36perfresol'!T13</f>
        <v>20397</v>
      </c>
      <c r="P13" s="527"/>
      <c r="Q13" s="528">
        <f>'36perfresol'!W13</f>
        <v>65901</v>
      </c>
      <c r="R13" s="527"/>
      <c r="S13" s="528">
        <f>'36perfresol'!Z13</f>
        <v>224543</v>
      </c>
      <c r="T13" s="529"/>
      <c r="V13" s="530">
        <f t="shared" ref="V13:V14" si="0">E13/E$16</f>
        <v>0.45344129554655871</v>
      </c>
      <c r="W13" s="530">
        <f>G13/G$16</f>
        <v>0.38468442593523372</v>
      </c>
      <c r="X13" s="530">
        <f>I13/I$16</f>
        <v>0.3772933517459065</v>
      </c>
      <c r="Y13" s="530">
        <f>K13/K$16</f>
        <v>0.38070277615996895</v>
      </c>
      <c r="Z13" s="530">
        <f>M13/M$16</f>
        <v>0.38370243844975849</v>
      </c>
      <c r="AA13" s="530">
        <f>O13/O$16</f>
        <v>0.3809817326011431</v>
      </c>
      <c r="AB13" s="530">
        <f>Q13/Q$16</f>
        <v>0.35838354614865892</v>
      </c>
      <c r="AC13" s="530">
        <f>S13/S$16</f>
        <v>0.37503027225825203</v>
      </c>
      <c r="AD13" s="530"/>
    </row>
    <row r="14" spans="2:30" s="526" customFormat="1" ht="21" customHeight="1" x14ac:dyDescent="0.2">
      <c r="B14" s="1145"/>
      <c r="D14" s="527" t="s">
        <v>53</v>
      </c>
      <c r="E14" s="528">
        <f>'36perfresol'!E14</f>
        <v>249</v>
      </c>
      <c r="F14" s="527"/>
      <c r="G14" s="528">
        <f>'36perfresol'!H14</f>
        <v>7421</v>
      </c>
      <c r="H14" s="527"/>
      <c r="I14" s="528">
        <f>'36perfresol'!K14</f>
        <v>6542</v>
      </c>
      <c r="J14" s="527"/>
      <c r="K14" s="528">
        <f>'36perfresol'!N14</f>
        <v>9760</v>
      </c>
      <c r="L14" s="527"/>
      <c r="M14" s="528">
        <f>'36perfresol'!Q14</f>
        <v>12479</v>
      </c>
      <c r="N14" s="527"/>
      <c r="O14" s="528">
        <f>'36perfresol'!T14</f>
        <v>21589</v>
      </c>
      <c r="P14" s="527"/>
      <c r="Q14" s="528">
        <f>'36perfresol'!W14</f>
        <v>78211</v>
      </c>
      <c r="R14" s="527"/>
      <c r="S14" s="528">
        <f>'36perfresol'!Z14</f>
        <v>193540</v>
      </c>
      <c r="T14" s="529"/>
      <c r="V14" s="530">
        <f t="shared" si="0"/>
        <v>0.16801619433198381</v>
      </c>
      <c r="W14" s="530">
        <f>G14/G$16</f>
        <v>0.26642492999210166</v>
      </c>
      <c r="X14" s="530">
        <f>I14/I$16</f>
        <v>0.32264746498323138</v>
      </c>
      <c r="Y14" s="530">
        <f>K14/K$16</f>
        <v>0.31579628551090405</v>
      </c>
      <c r="Z14" s="530">
        <f>M14/M$16</f>
        <v>0.36750500647897277</v>
      </c>
      <c r="AA14" s="530">
        <f>O14/O$16</f>
        <v>0.403246292353095</v>
      </c>
      <c r="AB14" s="530">
        <f>Q14/Q$16</f>
        <v>0.4253279241260795</v>
      </c>
      <c r="AC14" s="530">
        <f>S14/S$16</f>
        <v>0.32324926135689863</v>
      </c>
      <c r="AD14" s="530"/>
    </row>
    <row r="15" spans="2:30" s="526" customFormat="1" ht="21" customHeight="1" x14ac:dyDescent="0.2">
      <c r="B15" s="1145"/>
      <c r="D15" s="527"/>
      <c r="E15" s="528"/>
      <c r="F15" s="527"/>
      <c r="G15" s="528"/>
      <c r="H15" s="527"/>
      <c r="I15" s="528"/>
      <c r="J15" s="527"/>
      <c r="K15" s="528"/>
      <c r="L15" s="527"/>
      <c r="M15" s="528"/>
      <c r="N15" s="527"/>
      <c r="O15" s="528"/>
      <c r="P15" s="527"/>
      <c r="Q15" s="528"/>
      <c r="R15" s="527"/>
      <c r="S15" s="528"/>
      <c r="T15" s="529"/>
      <c r="V15" s="530"/>
      <c r="W15" s="530"/>
      <c r="X15" s="530"/>
      <c r="Y15" s="530"/>
      <c r="Z15" s="530"/>
      <c r="AA15" s="530"/>
      <c r="AB15" s="530"/>
      <c r="AC15" s="530"/>
      <c r="AD15" s="530"/>
    </row>
    <row r="16" spans="2:30" s="526" customFormat="1" ht="21" customHeight="1" x14ac:dyDescent="0.2">
      <c r="B16" s="1145"/>
      <c r="D16" s="531" t="s">
        <v>71</v>
      </c>
      <c r="E16" s="528">
        <f>SUM(E12:E15)</f>
        <v>1482</v>
      </c>
      <c r="F16" s="527"/>
      <c r="G16" s="528">
        <f>SUM(G12:G15)</f>
        <v>27854</v>
      </c>
      <c r="H16" s="527"/>
      <c r="I16" s="528">
        <f>SUM(I12:I15)</f>
        <v>20276</v>
      </c>
      <c r="J16" s="527"/>
      <c r="K16" s="528">
        <f>SUM(K12:K15)</f>
        <v>30906</v>
      </c>
      <c r="L16" s="527"/>
      <c r="M16" s="528">
        <f>SUM(M12:M15)</f>
        <v>33956</v>
      </c>
      <c r="N16" s="527"/>
      <c r="O16" s="528">
        <f>SUM(O12:O15)</f>
        <v>53538</v>
      </c>
      <c r="P16" s="527"/>
      <c r="Q16" s="528">
        <f>SUM(Q12:Q15)</f>
        <v>183884</v>
      </c>
      <c r="R16" s="527"/>
      <c r="S16" s="528">
        <f>SUM(S12:S15)</f>
        <v>598733</v>
      </c>
      <c r="T16" s="529"/>
      <c r="V16" s="530"/>
    </row>
    <row r="17" spans="2:29" s="526" customFormat="1" ht="21" customHeight="1" x14ac:dyDescent="0.2">
      <c r="B17" s="1145" t="s">
        <v>26</v>
      </c>
      <c r="D17" s="527" t="s">
        <v>34</v>
      </c>
      <c r="E17" s="528">
        <f>'36perfresol'!E17</f>
        <v>783</v>
      </c>
      <c r="F17" s="527"/>
      <c r="G17" s="528">
        <f>'36perfresol'!H17</f>
        <v>19904</v>
      </c>
      <c r="H17" s="527"/>
      <c r="I17" s="528">
        <f>'36perfresol'!K17</f>
        <v>9187</v>
      </c>
      <c r="J17" s="527"/>
      <c r="K17" s="528">
        <f>'36perfresol'!N17</f>
        <v>11511</v>
      </c>
      <c r="L17" s="527"/>
      <c r="M17" s="528">
        <f>'36perfresol'!Q17</f>
        <v>9725</v>
      </c>
      <c r="N17" s="527"/>
      <c r="O17" s="528">
        <f>'36perfresol'!T17</f>
        <v>12716</v>
      </c>
      <c r="P17" s="527"/>
      <c r="Q17" s="528">
        <f>'36perfresol'!W17</f>
        <v>29083</v>
      </c>
      <c r="R17" s="527"/>
      <c r="S17" s="528">
        <f>'36perfresol'!Z17</f>
        <v>56192</v>
      </c>
      <c r="T17" s="529"/>
      <c r="V17" s="530">
        <f>E17/E$21</f>
        <v>0.374282982791587</v>
      </c>
      <c r="W17" s="530">
        <f>G17/G$21</f>
        <v>0.32317984022861596</v>
      </c>
      <c r="X17" s="530">
        <f>I17/I$21</f>
        <v>0.28869056971372908</v>
      </c>
      <c r="Y17" s="530">
        <f>K17/K$21</f>
        <v>0.27910190820260405</v>
      </c>
      <c r="Z17" s="530">
        <f>M17/M$21</f>
        <v>0.24133909072860829</v>
      </c>
      <c r="AA17" s="530">
        <f>O17/O$21</f>
        <v>0.22496638595994622</v>
      </c>
      <c r="AB17" s="530">
        <f>Q17/Q$21</f>
        <v>0.25855462603237822</v>
      </c>
      <c r="AC17" s="530">
        <f>S17/S$21</f>
        <v>0.27617254886541798</v>
      </c>
    </row>
    <row r="18" spans="2:29" s="526" customFormat="1" ht="21" customHeight="1" x14ac:dyDescent="0.2">
      <c r="B18" s="1145"/>
      <c r="D18" s="527" t="s">
        <v>52</v>
      </c>
      <c r="E18" s="528">
        <f>'36perfresol'!E18</f>
        <v>959</v>
      </c>
      <c r="F18" s="527"/>
      <c r="G18" s="528">
        <f>'36perfresol'!H18</f>
        <v>25479</v>
      </c>
      <c r="H18" s="527"/>
      <c r="I18" s="528">
        <f>'36perfresol'!K18</f>
        <v>11645</v>
      </c>
      <c r="J18" s="527"/>
      <c r="K18" s="528">
        <f>'36perfresol'!N18</f>
        <v>15726</v>
      </c>
      <c r="L18" s="527"/>
      <c r="M18" s="528">
        <f>'36perfresol'!Q18</f>
        <v>15630</v>
      </c>
      <c r="N18" s="527"/>
      <c r="O18" s="528">
        <f>'36perfresol'!T18</f>
        <v>22359</v>
      </c>
      <c r="P18" s="527"/>
      <c r="Q18" s="528">
        <f>'36perfresol'!W18</f>
        <v>42941</v>
      </c>
      <c r="R18" s="527"/>
      <c r="S18" s="528">
        <f>'36perfresol'!Z18</f>
        <v>74953</v>
      </c>
      <c r="T18" s="529"/>
      <c r="V18" s="530">
        <f t="shared" ref="V18:V19" si="1">E18/E$21</f>
        <v>0.45841300191204587</v>
      </c>
      <c r="W18" s="530">
        <f t="shared" ref="W18:W19" si="2">G18/G$21</f>
        <v>0.41370072091965965</v>
      </c>
      <c r="X18" s="530">
        <f t="shared" ref="X18:X19" si="3">I18/I$21</f>
        <v>0.3659303019828426</v>
      </c>
      <c r="Y18" s="530">
        <f t="shared" ref="Y18:Y19" si="4">K18/K$21</f>
        <v>0.38130106927236135</v>
      </c>
      <c r="Z18" s="530">
        <f t="shared" ref="Z18:Z19" si="5">M18/M$21</f>
        <v>0.38787969029184038</v>
      </c>
      <c r="AA18" s="530">
        <f t="shared" ref="AA18:AA19" si="6">O18/O$21</f>
        <v>0.39556648503290637</v>
      </c>
      <c r="AB18" s="530">
        <f t="shared" ref="AB18:AB19" si="7">Q18/Q$21</f>
        <v>0.38175546527030751</v>
      </c>
      <c r="AC18" s="530">
        <f t="shared" ref="AC18:AC19" si="8">S18/S$21</f>
        <v>0.3683791474784609</v>
      </c>
    </row>
    <row r="19" spans="2:29" s="526" customFormat="1" ht="21" customHeight="1" x14ac:dyDescent="0.2">
      <c r="B19" s="1145"/>
      <c r="D19" s="527" t="s">
        <v>53</v>
      </c>
      <c r="E19" s="528">
        <f>'36perfresol'!E19</f>
        <v>350</v>
      </c>
      <c r="F19" s="527"/>
      <c r="G19" s="528">
        <f>'36perfresol'!H19</f>
        <v>16205</v>
      </c>
      <c r="H19" s="527"/>
      <c r="I19" s="528">
        <f>'36perfresol'!K19</f>
        <v>10991</v>
      </c>
      <c r="J19" s="527"/>
      <c r="K19" s="528">
        <f>'36perfresol'!N19</f>
        <v>14006</v>
      </c>
      <c r="L19" s="527"/>
      <c r="M19" s="528">
        <f>'36perfresol'!Q19</f>
        <v>14941</v>
      </c>
      <c r="N19" s="527"/>
      <c r="O19" s="528">
        <f>'36perfresol'!T19</f>
        <v>21449</v>
      </c>
      <c r="P19" s="527"/>
      <c r="Q19" s="528">
        <f>'36perfresol'!W19</f>
        <v>40459</v>
      </c>
      <c r="R19" s="527"/>
      <c r="S19" s="528">
        <f>'36perfresol'!Z19</f>
        <v>72322</v>
      </c>
      <c r="T19" s="529"/>
      <c r="V19" s="530">
        <f t="shared" si="1"/>
        <v>0.16730401529636713</v>
      </c>
      <c r="W19" s="530">
        <f t="shared" si="2"/>
        <v>0.26311943885172434</v>
      </c>
      <c r="X19" s="530">
        <f t="shared" si="3"/>
        <v>0.34537912830342832</v>
      </c>
      <c r="Y19" s="530">
        <f t="shared" si="4"/>
        <v>0.33959702252503454</v>
      </c>
      <c r="Z19" s="530">
        <f t="shared" si="5"/>
        <v>0.3707812189795513</v>
      </c>
      <c r="AA19" s="530">
        <f t="shared" si="6"/>
        <v>0.37946712900714741</v>
      </c>
      <c r="AB19" s="530">
        <f t="shared" si="7"/>
        <v>0.35968990869731426</v>
      </c>
      <c r="AC19" s="530">
        <f t="shared" si="8"/>
        <v>0.35544830365612112</v>
      </c>
    </row>
    <row r="20" spans="2:29" s="526" customFormat="1" ht="21" customHeight="1" x14ac:dyDescent="0.2">
      <c r="B20" s="1145"/>
      <c r="D20" s="527"/>
      <c r="E20" s="528"/>
      <c r="F20" s="527"/>
      <c r="G20" s="528"/>
      <c r="H20" s="527"/>
      <c r="I20" s="528"/>
      <c r="J20" s="527"/>
      <c r="K20" s="528"/>
      <c r="L20" s="527"/>
      <c r="M20" s="528"/>
      <c r="N20" s="527"/>
      <c r="O20" s="528"/>
      <c r="P20" s="527"/>
      <c r="Q20" s="528"/>
      <c r="R20" s="527"/>
      <c r="S20" s="528"/>
      <c r="T20" s="529"/>
      <c r="V20" s="530"/>
      <c r="W20" s="530"/>
      <c r="X20" s="530"/>
      <c r="Y20" s="530"/>
      <c r="Z20" s="530"/>
      <c r="AA20" s="530"/>
      <c r="AB20" s="530"/>
      <c r="AC20" s="530"/>
    </row>
    <row r="21" spans="2:29" s="526" customFormat="1" ht="21" customHeight="1" x14ac:dyDescent="0.2">
      <c r="B21" s="1145"/>
      <c r="D21" s="531" t="s">
        <v>71</v>
      </c>
      <c r="E21" s="528">
        <f>SUM(E17:E20)</f>
        <v>2092</v>
      </c>
      <c r="F21" s="527"/>
      <c r="G21" s="528">
        <f>SUM(G17:G20)</f>
        <v>61588</v>
      </c>
      <c r="H21" s="527"/>
      <c r="I21" s="528">
        <f>SUM(I17:I20)</f>
        <v>31823</v>
      </c>
      <c r="J21" s="527"/>
      <c r="K21" s="528">
        <f>SUM(K17:K20)</f>
        <v>41243</v>
      </c>
      <c r="L21" s="527"/>
      <c r="M21" s="528">
        <f>SUM(M17:M20)</f>
        <v>40296</v>
      </c>
      <c r="N21" s="527"/>
      <c r="O21" s="528">
        <f>SUM(O17:O20)</f>
        <v>56524</v>
      </c>
      <c r="P21" s="527"/>
      <c r="Q21" s="528">
        <f>SUM(Q17:Q20)</f>
        <v>112483</v>
      </c>
      <c r="R21" s="527"/>
      <c r="S21" s="528">
        <f>SUM(S17:S20)</f>
        <v>203467</v>
      </c>
      <c r="T21" s="529"/>
      <c r="V21" s="530"/>
    </row>
    <row r="22" spans="2:29" s="522" customFormat="1" ht="3" customHeight="1" x14ac:dyDescent="0.2">
      <c r="B22" s="532"/>
      <c r="C22" s="520"/>
      <c r="D22" s="529"/>
      <c r="E22" s="533"/>
      <c r="F22" s="529"/>
      <c r="G22" s="533"/>
      <c r="H22" s="529"/>
      <c r="I22" s="533"/>
      <c r="J22" s="529"/>
      <c r="K22" s="533"/>
      <c r="L22" s="529"/>
      <c r="M22" s="533"/>
      <c r="N22" s="529"/>
      <c r="O22" s="533"/>
      <c r="P22" s="529"/>
      <c r="Q22" s="533"/>
      <c r="R22" s="529"/>
      <c r="S22" s="533"/>
      <c r="T22" s="529"/>
    </row>
    <row r="23" spans="2:29" s="534" customFormat="1" ht="18" customHeight="1" x14ac:dyDescent="0.2">
      <c r="B23" s="1144" t="s">
        <v>3</v>
      </c>
      <c r="C23" s="1144"/>
      <c r="D23" s="1144"/>
      <c r="E23" s="533">
        <f>E16+E21</f>
        <v>3574</v>
      </c>
      <c r="F23" s="529"/>
      <c r="G23" s="533">
        <f>G16+G21</f>
        <v>89442</v>
      </c>
      <c r="H23" s="529"/>
      <c r="I23" s="533">
        <f>I16+I21</f>
        <v>52099</v>
      </c>
      <c r="J23" s="529"/>
      <c r="K23" s="533">
        <f>K16+K21</f>
        <v>72149</v>
      </c>
      <c r="L23" s="529"/>
      <c r="M23" s="533">
        <f>M16+M21</f>
        <v>74252</v>
      </c>
      <c r="N23" s="529"/>
      <c r="O23" s="533">
        <f>O16+O21</f>
        <v>110062</v>
      </c>
      <c r="P23" s="529"/>
      <c r="Q23" s="533">
        <f>Q16+Q21</f>
        <v>296367</v>
      </c>
      <c r="R23" s="529"/>
      <c r="S23" s="533">
        <f>S16+S21</f>
        <v>802200</v>
      </c>
      <c r="T23" s="529"/>
    </row>
    <row r="24" spans="2:29" s="537" customFormat="1" ht="5.25" customHeight="1" x14ac:dyDescent="0.2">
      <c r="B24" s="535"/>
      <c r="C24" s="535"/>
      <c r="D24" s="535"/>
      <c r="E24" s="535"/>
      <c r="F24" s="535"/>
      <c r="G24" s="535"/>
      <c r="H24" s="535"/>
      <c r="I24" s="535"/>
      <c r="J24" s="535"/>
      <c r="K24" s="535"/>
      <c r="L24" s="536"/>
    </row>
    <row r="25" spans="2:29" s="777" customFormat="1" ht="5.25" customHeight="1" x14ac:dyDescent="0.2">
      <c r="B25" s="775"/>
      <c r="C25" s="775"/>
      <c r="D25" s="775"/>
      <c r="E25" s="775"/>
      <c r="F25" s="775"/>
      <c r="G25" s="775"/>
      <c r="H25" s="775"/>
      <c r="I25" s="775"/>
      <c r="J25" s="775"/>
      <c r="K25" s="775"/>
      <c r="L25" s="776"/>
    </row>
    <row r="26" spans="2:29" s="777" customFormat="1" ht="12.75" customHeight="1" x14ac:dyDescent="0.2">
      <c r="B26" s="778"/>
      <c r="C26" s="778"/>
      <c r="D26" s="778"/>
      <c r="E26" s="778"/>
      <c r="F26" s="778"/>
      <c r="G26" s="778"/>
      <c r="H26" s="778"/>
      <c r="I26" s="778"/>
      <c r="J26" s="778"/>
      <c r="K26" s="778"/>
      <c r="L26" s="778"/>
    </row>
    <row r="27" spans="2:29" s="774" customFormat="1" ht="24.75" customHeight="1" x14ac:dyDescent="0.2">
      <c r="B27" s="779"/>
      <c r="C27" s="779"/>
      <c r="D27" s="779"/>
      <c r="E27" s="779" t="s">
        <v>122</v>
      </c>
      <c r="F27" s="779"/>
      <c r="G27" s="779" t="s">
        <v>23</v>
      </c>
      <c r="H27" s="779"/>
      <c r="I27" s="779" t="s">
        <v>21</v>
      </c>
      <c r="J27" s="779"/>
      <c r="K27" s="779" t="s">
        <v>19</v>
      </c>
      <c r="L27" s="779"/>
      <c r="M27" s="780"/>
      <c r="N27" s="780"/>
      <c r="O27" s="780"/>
      <c r="P27" s="780"/>
      <c r="Q27" s="780"/>
      <c r="R27" s="780"/>
      <c r="S27" s="780"/>
      <c r="T27" s="780"/>
      <c r="U27" s="780"/>
      <c r="V27" s="780"/>
      <c r="W27" s="780"/>
      <c r="X27" s="780"/>
      <c r="Y27" s="780"/>
      <c r="Z27" s="780"/>
      <c r="AA27" s="780"/>
    </row>
    <row r="28" spans="2:29" s="774" customFormat="1" ht="10.5" x14ac:dyDescent="0.2">
      <c r="B28" s="781"/>
      <c r="C28" s="781"/>
      <c r="D28" s="781"/>
      <c r="E28" s="781" t="e">
        <f>#REF!</f>
        <v>#REF!</v>
      </c>
      <c r="F28" s="782"/>
      <c r="G28" s="782" t="e">
        <f>#REF!</f>
        <v>#REF!</v>
      </c>
      <c r="H28" s="782"/>
      <c r="I28" s="782" t="e">
        <f>#REF!</f>
        <v>#REF!</v>
      </c>
      <c r="J28" s="782"/>
      <c r="K28" s="782" t="e">
        <f>#REF!</f>
        <v>#REF!</v>
      </c>
      <c r="L28" s="782"/>
      <c r="M28" s="780"/>
      <c r="N28" s="780"/>
      <c r="O28" s="780"/>
      <c r="P28" s="780"/>
      <c r="Q28" s="780"/>
      <c r="R28" s="780"/>
      <c r="S28" s="780"/>
      <c r="T28" s="780"/>
      <c r="U28" s="780"/>
      <c r="V28" s="780"/>
      <c r="W28" s="780"/>
      <c r="X28" s="780"/>
      <c r="Y28" s="780"/>
      <c r="Z28" s="780"/>
      <c r="AA28" s="780"/>
    </row>
    <row r="29" spans="2:29" s="777" customFormat="1" x14ac:dyDescent="0.2">
      <c r="B29" s="783"/>
      <c r="C29" s="783"/>
      <c r="D29" s="783"/>
      <c r="E29" s="783"/>
      <c r="F29" s="783"/>
      <c r="G29" s="783"/>
      <c r="H29" s="783"/>
      <c r="I29" s="783"/>
      <c r="J29" s="783"/>
      <c r="K29" s="783"/>
      <c r="L29" s="783"/>
      <c r="M29" s="784"/>
      <c r="N29" s="784"/>
      <c r="O29" s="784"/>
      <c r="P29" s="784"/>
      <c r="Q29" s="784"/>
      <c r="R29" s="784"/>
      <c r="S29" s="784"/>
      <c r="T29" s="784"/>
      <c r="U29" s="784"/>
      <c r="V29" s="784"/>
      <c r="W29" s="784"/>
      <c r="X29" s="784"/>
      <c r="Y29" s="784"/>
      <c r="Z29" s="784"/>
      <c r="AA29" s="784"/>
    </row>
    <row r="30" spans="2:29" s="777" customFormat="1" x14ac:dyDescent="0.2">
      <c r="B30" s="783"/>
      <c r="C30" s="783"/>
      <c r="D30" s="783"/>
      <c r="E30" s="783"/>
      <c r="F30" s="783"/>
      <c r="G30" s="783"/>
      <c r="H30" s="783"/>
      <c r="I30" s="783"/>
      <c r="J30" s="783"/>
      <c r="K30" s="783"/>
      <c r="L30" s="783"/>
      <c r="M30" s="784"/>
      <c r="N30" s="784"/>
      <c r="O30" s="784"/>
      <c r="P30" s="784"/>
      <c r="Q30" s="784"/>
      <c r="R30" s="784"/>
      <c r="S30" s="784"/>
      <c r="T30" s="784"/>
      <c r="U30" s="784"/>
      <c r="V30" s="784"/>
      <c r="W30" s="784"/>
      <c r="X30" s="784"/>
      <c r="Y30" s="784"/>
      <c r="Z30" s="784"/>
      <c r="AA30" s="784"/>
    </row>
    <row r="31" spans="2:29" s="777" customFormat="1" x14ac:dyDescent="0.2">
      <c r="B31" s="783"/>
      <c r="C31" s="783"/>
      <c r="D31" s="783"/>
      <c r="E31" s="783"/>
      <c r="F31" s="783"/>
      <c r="G31" s="783"/>
      <c r="H31" s="783"/>
      <c r="I31" s="783"/>
      <c r="J31" s="783"/>
      <c r="K31" s="783"/>
      <c r="L31" s="783"/>
      <c r="M31" s="784"/>
      <c r="N31" s="784"/>
      <c r="O31" s="784"/>
      <c r="P31" s="784"/>
      <c r="Q31" s="784"/>
      <c r="R31" s="784"/>
      <c r="S31" s="784"/>
      <c r="T31" s="784"/>
      <c r="U31" s="784"/>
      <c r="V31" s="784"/>
      <c r="W31" s="784"/>
      <c r="X31" s="784"/>
      <c r="Y31" s="784"/>
      <c r="Z31" s="784"/>
      <c r="AA31" s="784"/>
    </row>
    <row r="32" spans="2:29" s="777" customFormat="1" x14ac:dyDescent="0.2">
      <c r="B32" s="783"/>
      <c r="C32" s="783"/>
      <c r="D32" s="783"/>
      <c r="E32" s="783"/>
      <c r="F32" s="783"/>
      <c r="G32" s="783"/>
      <c r="H32" s="783"/>
      <c r="I32" s="783"/>
      <c r="J32" s="783"/>
      <c r="K32" s="783"/>
      <c r="L32" s="783"/>
      <c r="M32" s="784"/>
      <c r="N32" s="784"/>
      <c r="O32" s="784"/>
      <c r="P32" s="784"/>
      <c r="Q32" s="784"/>
      <c r="R32" s="784"/>
      <c r="S32" s="784"/>
      <c r="T32" s="784"/>
      <c r="U32" s="784"/>
      <c r="V32" s="784"/>
      <c r="W32" s="784"/>
      <c r="X32" s="784"/>
      <c r="Y32" s="784"/>
      <c r="Z32" s="784"/>
      <c r="AA32" s="784"/>
    </row>
    <row r="33" spans="2:27" s="777" customFormat="1" x14ac:dyDescent="0.2">
      <c r="B33" s="783"/>
      <c r="C33" s="783"/>
      <c r="D33" s="783"/>
      <c r="E33" s="783"/>
      <c r="F33" s="783"/>
      <c r="G33" s="783"/>
      <c r="H33" s="783"/>
      <c r="I33" s="783"/>
      <c r="J33" s="783"/>
      <c r="K33" s="783"/>
      <c r="L33" s="783"/>
      <c r="M33" s="784"/>
      <c r="N33" s="784"/>
      <c r="O33" s="784"/>
      <c r="P33" s="784"/>
      <c r="Q33" s="784"/>
      <c r="R33" s="784"/>
      <c r="S33" s="784"/>
      <c r="T33" s="784"/>
      <c r="U33" s="784"/>
      <c r="V33" s="784"/>
      <c r="W33" s="784"/>
      <c r="X33" s="784"/>
      <c r="Y33" s="784"/>
      <c r="Z33" s="784"/>
      <c r="AA33" s="784"/>
    </row>
    <row r="34" spans="2:27" s="777" customFormat="1" x14ac:dyDescent="0.2">
      <c r="B34" s="778"/>
      <c r="C34" s="778"/>
      <c r="D34" s="778"/>
      <c r="E34" s="778"/>
      <c r="F34" s="778"/>
      <c r="G34" s="778"/>
      <c r="H34" s="778"/>
      <c r="I34" s="778"/>
      <c r="J34" s="778"/>
      <c r="K34" s="778"/>
      <c r="L34" s="778"/>
    </row>
    <row r="35" spans="2:27" s="135" customFormat="1" x14ac:dyDescent="0.2">
      <c r="B35" s="538"/>
      <c r="C35" s="538"/>
      <c r="D35" s="538"/>
      <c r="E35" s="538"/>
      <c r="F35" s="538"/>
      <c r="G35" s="538"/>
      <c r="H35" s="538"/>
      <c r="I35" s="538"/>
      <c r="J35" s="538"/>
      <c r="K35" s="538"/>
      <c r="L35" s="538"/>
    </row>
    <row r="36" spans="2:27" s="19" customFormat="1" x14ac:dyDescent="0.2">
      <c r="B36" s="48"/>
      <c r="C36" s="48"/>
      <c r="D36" s="48"/>
      <c r="E36" s="48"/>
      <c r="F36" s="48"/>
      <c r="G36" s="48"/>
      <c r="H36" s="48"/>
      <c r="I36" s="48"/>
      <c r="J36" s="48"/>
      <c r="K36" s="48"/>
      <c r="L36" s="48"/>
    </row>
    <row r="37" spans="2:27" s="19" customFormat="1" x14ac:dyDescent="0.2">
      <c r="C37" s="1117"/>
      <c r="D37" s="1117"/>
      <c r="E37" s="1117"/>
      <c r="F37" s="1117"/>
      <c r="G37" s="1117"/>
      <c r="H37" s="1117"/>
      <c r="I37" s="1117"/>
      <c r="J37" s="48"/>
      <c r="K37" s="48"/>
      <c r="L37" s="48"/>
    </row>
    <row r="38" spans="2:27" s="19" customFormat="1" x14ac:dyDescent="0.2">
      <c r="J38" s="48"/>
      <c r="K38" s="48"/>
      <c r="L38" s="48"/>
    </row>
    <row r="39" spans="2:27" s="19" customFormat="1" x14ac:dyDescent="0.2">
      <c r="B39" s="48"/>
      <c r="C39" s="48"/>
      <c r="D39" s="48"/>
      <c r="E39" s="48"/>
      <c r="F39" s="48"/>
      <c r="G39" s="48"/>
      <c r="H39" s="48"/>
      <c r="I39" s="48"/>
      <c r="J39" s="48"/>
      <c r="K39" s="48"/>
      <c r="L39" s="48"/>
    </row>
    <row r="40" spans="2:27" s="19" customFormat="1" ht="5.25" customHeight="1" x14ac:dyDescent="0.2">
      <c r="B40" s="48"/>
      <c r="C40" s="48"/>
      <c r="D40" s="48"/>
      <c r="E40" s="48"/>
      <c r="F40" s="48"/>
      <c r="G40" s="48"/>
      <c r="H40" s="48"/>
      <c r="I40" s="48"/>
      <c r="J40" s="48"/>
      <c r="K40" s="48"/>
      <c r="L40" s="48"/>
    </row>
    <row r="41" spans="2:27" s="19" customFormat="1" ht="5.25" customHeight="1" x14ac:dyDescent="0.2">
      <c r="B41" s="48"/>
      <c r="C41" s="48"/>
      <c r="D41" s="48"/>
      <c r="E41" s="48"/>
      <c r="F41" s="48"/>
      <c r="G41" s="48"/>
      <c r="H41" s="48"/>
      <c r="I41" s="48"/>
      <c r="J41" s="48"/>
      <c r="K41" s="48"/>
      <c r="L41" s="48"/>
    </row>
    <row r="42" spans="2:27" s="19" customFormat="1" ht="16.5" customHeight="1" x14ac:dyDescent="0.2">
      <c r="B42" s="48"/>
      <c r="C42" s="48"/>
      <c r="D42" s="48"/>
      <c r="E42" s="48"/>
      <c r="F42" s="48"/>
      <c r="G42" s="48"/>
      <c r="H42" s="48"/>
      <c r="I42" s="48"/>
      <c r="J42" s="48"/>
      <c r="K42" s="48"/>
      <c r="L42" s="48"/>
    </row>
    <row r="43" spans="2:27" s="19" customFormat="1" x14ac:dyDescent="0.2">
      <c r="B43" s="48"/>
      <c r="C43" s="48"/>
      <c r="D43" s="48"/>
      <c r="E43" s="48"/>
      <c r="F43" s="48"/>
      <c r="G43" s="48"/>
      <c r="H43" s="48"/>
      <c r="I43" s="48"/>
      <c r="J43" s="48"/>
      <c r="K43" s="48"/>
      <c r="L43" s="48"/>
    </row>
    <row r="44" spans="2:27" s="19" customFormat="1" x14ac:dyDescent="0.2"/>
    <row r="45" spans="2:27" s="20" customFormat="1" x14ac:dyDescent="0.2"/>
    <row r="46" spans="2:27" s="3" customFormat="1" ht="12.75" customHeight="1" x14ac:dyDescent="0.2">
      <c r="B46" s="1113"/>
      <c r="C46" s="1114"/>
      <c r="D46" s="1114"/>
      <c r="E46" s="1114"/>
      <c r="F46" s="1114"/>
      <c r="G46" s="1114"/>
      <c r="H46" s="1114"/>
      <c r="I46" s="1114"/>
      <c r="J46" s="1114"/>
      <c r="K46" s="1114"/>
      <c r="L46" s="404"/>
    </row>
  </sheetData>
  <mergeCells count="12">
    <mergeCell ref="B12:B16"/>
    <mergeCell ref="B17:B21"/>
    <mergeCell ref="B23:D23"/>
    <mergeCell ref="C37:I37"/>
    <mergeCell ref="B46:K46"/>
    <mergeCell ref="B3:I3"/>
    <mergeCell ref="B4:T4"/>
    <mergeCell ref="B5:AB5"/>
    <mergeCell ref="B6:AC6"/>
    <mergeCell ref="B8:B10"/>
    <mergeCell ref="D8:D10"/>
    <mergeCell ref="E8:S8"/>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20">
    <tabColor theme="0"/>
    <pageSetUpPr fitToPage="1"/>
  </sheetPr>
  <dimension ref="B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9" t="s">
        <v>67</v>
      </c>
      <c r="G1" s="179"/>
      <c r="H1" s="179" t="s">
        <v>58</v>
      </c>
      <c r="I1" s="179"/>
      <c r="J1" s="179" t="s">
        <v>59</v>
      </c>
      <c r="K1" s="179"/>
      <c r="L1" s="179" t="s">
        <v>66</v>
      </c>
      <c r="M1" s="179"/>
      <c r="N1" s="179" t="s">
        <v>61</v>
      </c>
      <c r="O1" s="179"/>
      <c r="P1" s="179" t="s">
        <v>70</v>
      </c>
      <c r="Q1" s="179"/>
      <c r="R1" s="179" t="s">
        <v>69</v>
      </c>
      <c r="S1" s="179"/>
      <c r="T1" s="179" t="s">
        <v>68</v>
      </c>
      <c r="U1" s="179"/>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46" t="s">
        <v>425</v>
      </c>
      <c r="C3" s="1046"/>
      <c r="D3" s="1046"/>
      <c r="E3" s="1046"/>
      <c r="F3" s="1046"/>
      <c r="G3" s="1046"/>
      <c r="H3" s="1046"/>
      <c r="I3" s="1046"/>
      <c r="J3" s="1046"/>
      <c r="K3" s="1046"/>
      <c r="L3" s="1046"/>
      <c r="M3" s="1046"/>
      <c r="N3" s="1046"/>
      <c r="O3" s="1046"/>
      <c r="P3" s="1046"/>
      <c r="Q3" s="1046"/>
      <c r="R3" s="1046"/>
      <c r="S3" s="1046"/>
      <c r="T3" s="1046"/>
      <c r="U3" s="1046"/>
      <c r="V3" s="1046"/>
      <c r="W3" s="1046"/>
      <c r="X3" s="1046"/>
      <c r="Y3" s="13"/>
    </row>
    <row r="4" spans="2:25" s="7" customFormat="1" ht="14.25" customHeight="1" x14ac:dyDescent="0.2">
      <c r="B4" s="1061" t="str">
        <f>porsaad!B6</f>
        <v>Situación a 28 de febrero de 2023</v>
      </c>
      <c r="C4" s="1061"/>
      <c r="D4" s="1061"/>
      <c r="E4" s="1061"/>
      <c r="F4" s="1061"/>
      <c r="G4" s="1061"/>
      <c r="H4" s="1061"/>
      <c r="I4" s="1061"/>
      <c r="J4" s="1061"/>
      <c r="K4" s="1061"/>
      <c r="L4" s="1061"/>
      <c r="M4" s="1061"/>
      <c r="N4" s="1061"/>
      <c r="O4" s="1061"/>
      <c r="P4" s="1061"/>
      <c r="Q4" s="1061"/>
      <c r="R4" s="1061"/>
      <c r="S4" s="1061"/>
      <c r="T4" s="1061"/>
      <c r="U4" s="1061"/>
      <c r="V4" s="1061"/>
      <c r="W4" s="1061"/>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46" t="s">
        <v>55</v>
      </c>
      <c r="G6" s="1147"/>
      <c r="H6" s="1147"/>
      <c r="I6" s="1147"/>
      <c r="J6" s="1147"/>
      <c r="K6" s="1147"/>
      <c r="L6" s="1147"/>
      <c r="M6" s="1147"/>
      <c r="N6" s="1147"/>
      <c r="O6" s="1147"/>
      <c r="P6" s="1147"/>
      <c r="Q6" s="1147"/>
      <c r="R6" s="1147"/>
      <c r="S6" s="1147"/>
      <c r="T6" s="1147"/>
      <c r="U6" s="1147"/>
      <c r="V6" s="1147"/>
      <c r="W6" s="1148"/>
      <c r="X6" s="133"/>
      <c r="Y6" s="133"/>
    </row>
    <row r="7" spans="2:25" s="7" customFormat="1" ht="64.5" customHeight="1" x14ac:dyDescent="0.2">
      <c r="B7" s="1129" t="s">
        <v>15</v>
      </c>
      <c r="C7" s="195"/>
      <c r="D7" s="196" t="s">
        <v>255</v>
      </c>
      <c r="E7" s="195"/>
      <c r="F7" s="1149" t="s">
        <v>57</v>
      </c>
      <c r="G7" s="1150"/>
      <c r="H7" s="1149" t="s">
        <v>58</v>
      </c>
      <c r="I7" s="1150"/>
      <c r="J7" s="1149" t="s">
        <v>59</v>
      </c>
      <c r="K7" s="1150"/>
      <c r="L7" s="1149" t="s">
        <v>60</v>
      </c>
      <c r="M7" s="1150"/>
      <c r="N7" s="1149" t="s">
        <v>61</v>
      </c>
      <c r="O7" s="1150"/>
      <c r="P7" s="1149" t="s">
        <v>62</v>
      </c>
      <c r="Q7" s="1150"/>
      <c r="R7" s="1149" t="s">
        <v>63</v>
      </c>
      <c r="S7" s="1150"/>
      <c r="T7" s="1149" t="s">
        <v>64</v>
      </c>
      <c r="U7" s="1150"/>
      <c r="V7" s="1151" t="s">
        <v>3</v>
      </c>
      <c r="W7" s="1152"/>
      <c r="X7" s="51"/>
      <c r="Y7" s="196" t="s">
        <v>256</v>
      </c>
    </row>
    <row r="8" spans="2:25" s="124" customFormat="1" ht="20.25" customHeight="1" x14ac:dyDescent="0.2">
      <c r="B8" s="1130"/>
      <c r="C8" s="39"/>
      <c r="D8" s="197" t="s">
        <v>12</v>
      </c>
      <c r="E8" s="39"/>
      <c r="F8" s="198" t="s">
        <v>12</v>
      </c>
      <c r="G8" s="52" t="s">
        <v>31</v>
      </c>
      <c r="H8" s="198" t="s">
        <v>12</v>
      </c>
      <c r="I8" s="52" t="s">
        <v>31</v>
      </c>
      <c r="J8" s="198" t="s">
        <v>12</v>
      </c>
      <c r="K8" s="52" t="s">
        <v>31</v>
      </c>
      <c r="L8" s="198" t="s">
        <v>12</v>
      </c>
      <c r="M8" s="52" t="s">
        <v>31</v>
      </c>
      <c r="N8" s="198" t="s">
        <v>12</v>
      </c>
      <c r="O8" s="52" t="s">
        <v>31</v>
      </c>
      <c r="P8" s="198" t="s">
        <v>12</v>
      </c>
      <c r="Q8" s="52" t="s">
        <v>31</v>
      </c>
      <c r="R8" s="198" t="s">
        <v>12</v>
      </c>
      <c r="S8" s="52" t="s">
        <v>31</v>
      </c>
      <c r="T8" s="198" t="s">
        <v>12</v>
      </c>
      <c r="U8" s="52" t="s">
        <v>31</v>
      </c>
      <c r="V8" s="198" t="s">
        <v>12</v>
      </c>
      <c r="W8" s="52" t="s">
        <v>31</v>
      </c>
      <c r="X8" s="51"/>
      <c r="Y8" s="197"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270247</v>
      </c>
      <c r="E10" s="125"/>
      <c r="F10" s="153">
        <v>772</v>
      </c>
      <c r="G10" s="75">
        <v>0.19753844579207289</v>
      </c>
      <c r="H10" s="153">
        <v>121406</v>
      </c>
      <c r="I10" s="75">
        <v>31.065223510145596</v>
      </c>
      <c r="J10" s="153">
        <v>145945</v>
      </c>
      <c r="K10" s="75">
        <v>37.344233770886106</v>
      </c>
      <c r="L10" s="153">
        <v>14128</v>
      </c>
      <c r="M10" s="75">
        <v>3.6150559095212507</v>
      </c>
      <c r="N10" s="153">
        <v>26933</v>
      </c>
      <c r="O10" s="75">
        <v>6.8915841457485731</v>
      </c>
      <c r="P10" s="153">
        <v>4284</v>
      </c>
      <c r="Q10" s="75">
        <v>1.0961848468565287</v>
      </c>
      <c r="R10" s="153">
        <v>77331</v>
      </c>
      <c r="S10" s="75">
        <v>19.78736470407615</v>
      </c>
      <c r="T10" s="153">
        <v>11</v>
      </c>
      <c r="U10" s="75">
        <f t="shared" ref="U10:U27" si="0">T10*100/$V10</f>
        <v>2.8146669737212455E-3</v>
      </c>
      <c r="V10" s="153">
        <f>F10+H10+J10+L10+N10+P10+R10+T10</f>
        <v>390810</v>
      </c>
      <c r="W10" s="75">
        <f t="shared" ref="V10:W27" si="1">G10+I10+K10+M10+O10+Q10+S10+U10</f>
        <v>100</v>
      </c>
      <c r="X10" s="154"/>
      <c r="Y10" s="155">
        <f t="shared" ref="Y10:Y27" si="2">V10/D10</f>
        <v>1.4461215110621024</v>
      </c>
    </row>
    <row r="11" spans="2:25" s="125" customFormat="1" ht="18" customHeight="1" x14ac:dyDescent="0.2">
      <c r="B11" s="32" t="s">
        <v>10</v>
      </c>
      <c r="C11" s="28"/>
      <c r="D11" s="156">
        <v>37626</v>
      </c>
      <c r="F11" s="157">
        <v>3432</v>
      </c>
      <c r="G11" s="182">
        <v>7.8528281164195501</v>
      </c>
      <c r="H11" s="157">
        <v>3302</v>
      </c>
      <c r="I11" s="182">
        <v>7.5553725059491121</v>
      </c>
      <c r="J11" s="157">
        <v>5252</v>
      </c>
      <c r="K11" s="182">
        <v>12.017206663005675</v>
      </c>
      <c r="L11" s="157">
        <v>1671</v>
      </c>
      <c r="M11" s="182">
        <v>3.8234486545853925</v>
      </c>
      <c r="N11" s="157">
        <v>3941</v>
      </c>
      <c r="O11" s="182">
        <v>9.017481237415339</v>
      </c>
      <c r="P11" s="157">
        <v>6963</v>
      </c>
      <c r="Q11" s="182">
        <v>15.93218012081274</v>
      </c>
      <c r="R11" s="157">
        <v>19143</v>
      </c>
      <c r="S11" s="182">
        <v>43.801482701812191</v>
      </c>
      <c r="T11" s="157">
        <v>0</v>
      </c>
      <c r="U11" s="182">
        <f t="shared" si="0"/>
        <v>0</v>
      </c>
      <c r="V11" s="157">
        <f t="shared" si="1"/>
        <v>43704</v>
      </c>
      <c r="W11" s="182">
        <f t="shared" si="1"/>
        <v>100</v>
      </c>
      <c r="X11" s="154"/>
      <c r="Y11" s="158">
        <f t="shared" si="2"/>
        <v>1.1615372348907671</v>
      </c>
    </row>
    <row r="12" spans="2:25" s="125" customFormat="1" ht="22.5" customHeight="1" x14ac:dyDescent="0.2">
      <c r="B12" s="32" t="s">
        <v>40</v>
      </c>
      <c r="C12" s="28"/>
      <c r="D12" s="156">
        <v>28697</v>
      </c>
      <c r="F12" s="126">
        <v>7367</v>
      </c>
      <c r="G12" s="182">
        <v>20.073569482288828</v>
      </c>
      <c r="H12" s="126">
        <v>2443</v>
      </c>
      <c r="I12" s="182">
        <v>6.6566757493188007</v>
      </c>
      <c r="J12" s="126">
        <v>6737</v>
      </c>
      <c r="K12" s="182">
        <v>18.356948228882835</v>
      </c>
      <c r="L12" s="126">
        <v>2243</v>
      </c>
      <c r="M12" s="182">
        <v>6.1117166212534064</v>
      </c>
      <c r="N12" s="126">
        <v>3582</v>
      </c>
      <c r="O12" s="182">
        <v>9.7602179836512253</v>
      </c>
      <c r="P12" s="126">
        <v>3540</v>
      </c>
      <c r="Q12" s="182">
        <v>9.645776566757494</v>
      </c>
      <c r="R12" s="126">
        <v>10776</v>
      </c>
      <c r="S12" s="182">
        <v>29.362397820163487</v>
      </c>
      <c r="T12" s="126">
        <v>12</v>
      </c>
      <c r="U12" s="182">
        <f t="shared" si="0"/>
        <v>3.2697547683923703E-2</v>
      </c>
      <c r="V12" s="157">
        <f t="shared" si="1"/>
        <v>36700</v>
      </c>
      <c r="W12" s="182">
        <f t="shared" si="1"/>
        <v>100.00000000000001</v>
      </c>
      <c r="X12" s="154"/>
      <c r="Y12" s="158">
        <f t="shared" si="2"/>
        <v>1.2788793253650208</v>
      </c>
    </row>
    <row r="13" spans="2:25" s="125" customFormat="1" ht="18" customHeight="1" x14ac:dyDescent="0.2">
      <c r="B13" s="32" t="s">
        <v>41</v>
      </c>
      <c r="C13" s="28"/>
      <c r="D13" s="156">
        <v>26794</v>
      </c>
      <c r="F13" s="157">
        <v>4095</v>
      </c>
      <c r="G13" s="182">
        <v>9.4335276094819047</v>
      </c>
      <c r="H13" s="157">
        <v>11354</v>
      </c>
      <c r="I13" s="182">
        <v>26.155866295007947</v>
      </c>
      <c r="J13" s="157">
        <v>2074</v>
      </c>
      <c r="K13" s="182">
        <v>4.7778110530074409</v>
      </c>
      <c r="L13" s="157">
        <v>1998</v>
      </c>
      <c r="M13" s="182">
        <v>4.6027321523186435</v>
      </c>
      <c r="N13" s="157">
        <v>2896</v>
      </c>
      <c r="O13" s="182">
        <v>6.6714275841415374</v>
      </c>
      <c r="P13" s="157">
        <v>831</v>
      </c>
      <c r="Q13" s="182">
        <v>1.9143495588472437</v>
      </c>
      <c r="R13" s="157">
        <v>20161</v>
      </c>
      <c r="S13" s="182">
        <v>46.444285747195281</v>
      </c>
      <c r="T13" s="157">
        <v>0</v>
      </c>
      <c r="U13" s="182">
        <f t="shared" si="0"/>
        <v>0</v>
      </c>
      <c r="V13" s="157">
        <f t="shared" si="1"/>
        <v>43409</v>
      </c>
      <c r="W13" s="182">
        <f t="shared" si="1"/>
        <v>100</v>
      </c>
      <c r="X13" s="154"/>
      <c r="Y13" s="158">
        <f t="shared" si="2"/>
        <v>1.6201015152646114</v>
      </c>
    </row>
    <row r="14" spans="2:25" s="125" customFormat="1" ht="18" customHeight="1" x14ac:dyDescent="0.2">
      <c r="B14" s="32" t="s">
        <v>9</v>
      </c>
      <c r="C14" s="28"/>
      <c r="D14" s="156">
        <v>35766</v>
      </c>
      <c r="F14" s="157">
        <v>1107</v>
      </c>
      <c r="G14" s="182">
        <v>2.7859569648924123</v>
      </c>
      <c r="H14" s="157">
        <v>1829</v>
      </c>
      <c r="I14" s="182">
        <v>4.6029948408204353</v>
      </c>
      <c r="J14" s="157">
        <v>493</v>
      </c>
      <c r="K14" s="182">
        <v>1.2407197684660878</v>
      </c>
      <c r="L14" s="157">
        <v>5166</v>
      </c>
      <c r="M14" s="182">
        <v>13.001132502831258</v>
      </c>
      <c r="N14" s="157">
        <v>4415</v>
      </c>
      <c r="O14" s="182">
        <v>11.111111111111111</v>
      </c>
      <c r="P14" s="157">
        <v>12342</v>
      </c>
      <c r="Q14" s="182">
        <v>31.060777651944129</v>
      </c>
      <c r="R14" s="157">
        <v>14383</v>
      </c>
      <c r="S14" s="182">
        <v>36.197307159934567</v>
      </c>
      <c r="T14" s="157">
        <v>0</v>
      </c>
      <c r="U14" s="182">
        <f t="shared" si="0"/>
        <v>0</v>
      </c>
      <c r="V14" s="157">
        <f t="shared" si="1"/>
        <v>39735</v>
      </c>
      <c r="W14" s="182">
        <f t="shared" si="1"/>
        <v>100</v>
      </c>
      <c r="X14" s="154"/>
      <c r="Y14" s="158">
        <f t="shared" si="2"/>
        <v>1.1109713135379971</v>
      </c>
    </row>
    <row r="15" spans="2:25" s="125" customFormat="1" ht="18" customHeight="1" x14ac:dyDescent="0.2">
      <c r="B15" s="32" t="s">
        <v>8</v>
      </c>
      <c r="C15" s="28"/>
      <c r="D15" s="156">
        <v>17830</v>
      </c>
      <c r="F15" s="126">
        <v>6972</v>
      </c>
      <c r="G15" s="182">
        <v>24.854728886670706</v>
      </c>
      <c r="H15" s="126">
        <v>3183</v>
      </c>
      <c r="I15" s="182">
        <v>11.34718904851877</v>
      </c>
      <c r="J15" s="126">
        <v>1476</v>
      </c>
      <c r="K15" s="182">
        <v>5.2618444975223699</v>
      </c>
      <c r="L15" s="126">
        <v>2027</v>
      </c>
      <c r="M15" s="182">
        <v>7.2261238458521975</v>
      </c>
      <c r="N15" s="126">
        <v>5174</v>
      </c>
      <c r="O15" s="182">
        <v>18.444975223699689</v>
      </c>
      <c r="P15" s="126">
        <v>153</v>
      </c>
      <c r="Q15" s="182">
        <v>0.54543510035292864</v>
      </c>
      <c r="R15" s="126">
        <v>9066</v>
      </c>
      <c r="S15" s="182">
        <v>32.319703397383336</v>
      </c>
      <c r="T15" s="126">
        <v>0</v>
      </c>
      <c r="U15" s="182">
        <f t="shared" si="0"/>
        <v>0</v>
      </c>
      <c r="V15" s="157">
        <f t="shared" si="1"/>
        <v>28051</v>
      </c>
      <c r="W15" s="182">
        <f t="shared" si="1"/>
        <v>100</v>
      </c>
      <c r="X15" s="154"/>
      <c r="Y15" s="158">
        <f t="shared" si="2"/>
        <v>1.5732473359506449</v>
      </c>
    </row>
    <row r="16" spans="2:25" s="128" customFormat="1" ht="18" customHeight="1" x14ac:dyDescent="0.2">
      <c r="B16" s="127" t="s">
        <v>7</v>
      </c>
      <c r="C16" s="129"/>
      <c r="D16" s="159">
        <v>115546</v>
      </c>
      <c r="E16" s="160"/>
      <c r="F16" s="161">
        <v>13089</v>
      </c>
      <c r="G16" s="183">
        <v>8.3335455610451792</v>
      </c>
      <c r="H16" s="161">
        <v>23607</v>
      </c>
      <c r="I16" s="183">
        <v>15.030178780624459</v>
      </c>
      <c r="J16" s="161">
        <v>21687</v>
      </c>
      <c r="K16" s="183">
        <v>13.807747160393216</v>
      </c>
      <c r="L16" s="161">
        <v>7854</v>
      </c>
      <c r="M16" s="183">
        <v>5.00050934650843</v>
      </c>
      <c r="N16" s="161">
        <v>8482</v>
      </c>
      <c r="O16" s="183">
        <v>5.4003463556257323</v>
      </c>
      <c r="P16" s="161">
        <v>49361</v>
      </c>
      <c r="Q16" s="183">
        <v>31.427316253247085</v>
      </c>
      <c r="R16" s="161">
        <v>30909</v>
      </c>
      <c r="S16" s="183">
        <v>19.679239036316407</v>
      </c>
      <c r="T16" s="161">
        <v>2075</v>
      </c>
      <c r="U16" s="183">
        <f t="shared" si="0"/>
        <v>1.3211175062394946</v>
      </c>
      <c r="V16" s="161">
        <f t="shared" si="1"/>
        <v>157064</v>
      </c>
      <c r="W16" s="183">
        <f t="shared" si="1"/>
        <v>100</v>
      </c>
      <c r="X16" s="162"/>
      <c r="Y16" s="158">
        <f t="shared" si="2"/>
        <v>1.3593200976234574</v>
      </c>
    </row>
    <row r="17" spans="2:25" s="128" customFormat="1" ht="18" customHeight="1" x14ac:dyDescent="0.2">
      <c r="B17" s="127" t="s">
        <v>43</v>
      </c>
      <c r="C17" s="129"/>
      <c r="D17" s="159">
        <v>67423</v>
      </c>
      <c r="E17" s="160"/>
      <c r="F17" s="161">
        <v>8380</v>
      </c>
      <c r="G17" s="183">
        <v>9.2784304173079271</v>
      </c>
      <c r="H17" s="161">
        <v>25638</v>
      </c>
      <c r="I17" s="183">
        <v>28.386682462880742</v>
      </c>
      <c r="J17" s="161">
        <v>16055</v>
      </c>
      <c r="K17" s="183">
        <v>17.776276891393646</v>
      </c>
      <c r="L17" s="161">
        <v>3425</v>
      </c>
      <c r="M17" s="183">
        <v>3.792198589412846</v>
      </c>
      <c r="N17" s="161">
        <v>12152</v>
      </c>
      <c r="O17" s="183">
        <v>13.454831316363475</v>
      </c>
      <c r="P17" s="161">
        <v>9097</v>
      </c>
      <c r="Q17" s="183">
        <v>10.072300895733916</v>
      </c>
      <c r="R17" s="161">
        <v>15548</v>
      </c>
      <c r="S17" s="183">
        <v>17.214920779033847</v>
      </c>
      <c r="T17" s="161">
        <v>22</v>
      </c>
      <c r="U17" s="183">
        <f t="shared" si="0"/>
        <v>2.4358647873600762E-2</v>
      </c>
      <c r="V17" s="161">
        <f t="shared" si="1"/>
        <v>90317</v>
      </c>
      <c r="W17" s="183">
        <f t="shared" si="1"/>
        <v>100</v>
      </c>
      <c r="X17" s="162"/>
      <c r="Y17" s="158">
        <f t="shared" si="2"/>
        <v>1.3395577176927755</v>
      </c>
    </row>
    <row r="18" spans="2:25" s="128" customFormat="1" ht="18" customHeight="1" x14ac:dyDescent="0.2">
      <c r="B18" s="127" t="s">
        <v>44</v>
      </c>
      <c r="C18" s="129"/>
      <c r="D18" s="159">
        <v>187648</v>
      </c>
      <c r="E18" s="160"/>
      <c r="F18" s="161">
        <v>202</v>
      </c>
      <c r="G18" s="183">
        <v>8.9044447285246395E-2</v>
      </c>
      <c r="H18" s="161">
        <v>24086</v>
      </c>
      <c r="I18" s="183">
        <v>10.617448303526954</v>
      </c>
      <c r="J18" s="161">
        <v>32521</v>
      </c>
      <c r="K18" s="183">
        <v>14.335715198829197</v>
      </c>
      <c r="L18" s="161">
        <v>12823</v>
      </c>
      <c r="M18" s="183">
        <v>5.6525591462312601</v>
      </c>
      <c r="N18" s="161">
        <v>38246</v>
      </c>
      <c r="O18" s="183">
        <v>16.85937589540363</v>
      </c>
      <c r="P18" s="161">
        <v>21543</v>
      </c>
      <c r="Q18" s="183">
        <v>9.4964580587428866</v>
      </c>
      <c r="R18" s="161">
        <v>97348</v>
      </c>
      <c r="S18" s="183">
        <v>42.912370565961218</v>
      </c>
      <c r="T18" s="161">
        <v>84</v>
      </c>
      <c r="U18" s="183">
        <f t="shared" si="0"/>
        <v>3.702838401960741E-2</v>
      </c>
      <c r="V18" s="161">
        <f t="shared" si="1"/>
        <v>226853</v>
      </c>
      <c r="W18" s="183">
        <f t="shared" si="1"/>
        <v>100</v>
      </c>
      <c r="X18" s="162"/>
      <c r="Y18" s="158">
        <f t="shared" si="2"/>
        <v>1.2089284191678036</v>
      </c>
    </row>
    <row r="19" spans="2:25" s="128" customFormat="1" ht="18" customHeight="1" x14ac:dyDescent="0.2">
      <c r="B19" s="127" t="s">
        <v>6</v>
      </c>
      <c r="C19" s="129"/>
      <c r="D19" s="159">
        <v>136992</v>
      </c>
      <c r="E19" s="160"/>
      <c r="F19" s="161">
        <v>1220</v>
      </c>
      <c r="G19" s="183">
        <v>0.6825060278708609</v>
      </c>
      <c r="H19" s="161">
        <v>37505</v>
      </c>
      <c r="I19" s="183">
        <v>20.981466045325114</v>
      </c>
      <c r="J19" s="161">
        <v>4167</v>
      </c>
      <c r="K19" s="183">
        <v>2.33114968699826</v>
      </c>
      <c r="L19" s="161">
        <v>7852</v>
      </c>
      <c r="M19" s="183">
        <v>4.3926535498704915</v>
      </c>
      <c r="N19" s="161">
        <v>13482</v>
      </c>
      <c r="O19" s="183">
        <v>7.542251039143399</v>
      </c>
      <c r="P19" s="161">
        <v>21175</v>
      </c>
      <c r="Q19" s="183">
        <v>11.845955032922525</v>
      </c>
      <c r="R19" s="161">
        <v>93066</v>
      </c>
      <c r="S19" s="183">
        <v>52.064021303138965</v>
      </c>
      <c r="T19" s="161">
        <v>286</v>
      </c>
      <c r="U19" s="183">
        <f t="shared" si="0"/>
        <v>0.15999731473038215</v>
      </c>
      <c r="V19" s="161">
        <f t="shared" si="1"/>
        <v>178753</v>
      </c>
      <c r="W19" s="183">
        <f t="shared" si="1"/>
        <v>99.999999999999986</v>
      </c>
      <c r="X19" s="162"/>
      <c r="Y19" s="158">
        <f t="shared" si="2"/>
        <v>1.3048426185470685</v>
      </c>
    </row>
    <row r="20" spans="2:25" s="125" customFormat="1" ht="18" customHeight="1" x14ac:dyDescent="0.2">
      <c r="B20" s="127" t="s">
        <v>5</v>
      </c>
      <c r="C20" s="28"/>
      <c r="D20" s="156">
        <v>32637</v>
      </c>
      <c r="F20" s="157">
        <v>1233</v>
      </c>
      <c r="G20" s="182">
        <v>3.3854095164877407</v>
      </c>
      <c r="H20" s="157">
        <v>3452</v>
      </c>
      <c r="I20" s="182">
        <v>9.4780483786826277</v>
      </c>
      <c r="J20" s="157">
        <v>950</v>
      </c>
      <c r="K20" s="182">
        <v>2.6083852722330523</v>
      </c>
      <c r="L20" s="157">
        <v>2116</v>
      </c>
      <c r="M20" s="182">
        <v>5.8098349853106726</v>
      </c>
      <c r="N20" s="157">
        <v>4713</v>
      </c>
      <c r="O20" s="182">
        <v>12.940336618983553</v>
      </c>
      <c r="P20" s="157">
        <v>17627</v>
      </c>
      <c r="Q20" s="182">
        <v>48.39790230910738</v>
      </c>
      <c r="R20" s="157">
        <v>6330</v>
      </c>
      <c r="S20" s="182">
        <v>17.380082919194969</v>
      </c>
      <c r="T20" s="157">
        <v>0</v>
      </c>
      <c r="U20" s="182">
        <f t="shared" si="0"/>
        <v>0</v>
      </c>
      <c r="V20" s="157">
        <f t="shared" si="1"/>
        <v>36421</v>
      </c>
      <c r="W20" s="182">
        <f t="shared" si="1"/>
        <v>100</v>
      </c>
      <c r="X20" s="154"/>
      <c r="Y20" s="158">
        <f t="shared" si="2"/>
        <v>1.1159420289855073</v>
      </c>
    </row>
    <row r="21" spans="2:25" s="125" customFormat="1" ht="18" customHeight="1" x14ac:dyDescent="0.2">
      <c r="B21" s="32" t="s">
        <v>38</v>
      </c>
      <c r="C21" s="28"/>
      <c r="D21" s="156">
        <v>69070</v>
      </c>
      <c r="F21" s="157">
        <v>5419</v>
      </c>
      <c r="G21" s="182">
        <v>6.4836085187843979</v>
      </c>
      <c r="H21" s="157">
        <v>8851</v>
      </c>
      <c r="I21" s="182">
        <v>10.589854032065087</v>
      </c>
      <c r="J21" s="157">
        <v>26326</v>
      </c>
      <c r="K21" s="182">
        <v>31.497966020579085</v>
      </c>
      <c r="L21" s="157">
        <v>8227</v>
      </c>
      <c r="M21" s="182">
        <v>9.843263938741325</v>
      </c>
      <c r="N21" s="157">
        <v>6955</v>
      </c>
      <c r="O21" s="182">
        <v>8.3213687485044261</v>
      </c>
      <c r="P21" s="157">
        <v>11441</v>
      </c>
      <c r="Q21" s="182">
        <v>13.688681502751855</v>
      </c>
      <c r="R21" s="157">
        <v>16255</v>
      </c>
      <c r="S21" s="182">
        <v>19.448432639387413</v>
      </c>
      <c r="T21" s="157">
        <v>106</v>
      </c>
      <c r="U21" s="182">
        <f t="shared" si="0"/>
        <v>0.12682459918640823</v>
      </c>
      <c r="V21" s="157">
        <f t="shared" si="1"/>
        <v>83580</v>
      </c>
      <c r="W21" s="182">
        <f t="shared" si="1"/>
        <v>99.999999999999986</v>
      </c>
      <c r="X21" s="154"/>
      <c r="Y21" s="158">
        <f t="shared" si="2"/>
        <v>1.2100767337483713</v>
      </c>
    </row>
    <row r="22" spans="2:25" s="125" customFormat="1" ht="21" customHeight="1" x14ac:dyDescent="0.2">
      <c r="B22" s="32" t="s">
        <v>45</v>
      </c>
      <c r="C22" s="28"/>
      <c r="D22" s="156">
        <v>162755</v>
      </c>
      <c r="F22" s="157">
        <v>4369</v>
      </c>
      <c r="G22" s="182">
        <v>1.989109749323912</v>
      </c>
      <c r="H22" s="157">
        <v>63073</v>
      </c>
      <c r="I22" s="182">
        <v>28.715751709569034</v>
      </c>
      <c r="J22" s="157">
        <v>46521</v>
      </c>
      <c r="K22" s="182">
        <v>21.179989619660727</v>
      </c>
      <c r="L22" s="157">
        <v>15393</v>
      </c>
      <c r="M22" s="182">
        <v>7.0080948435209383</v>
      </c>
      <c r="N22" s="157">
        <v>23639</v>
      </c>
      <c r="O22" s="182">
        <v>10.762317547326152</v>
      </c>
      <c r="P22" s="157">
        <v>24644</v>
      </c>
      <c r="Q22" s="182">
        <v>11.21987197581563</v>
      </c>
      <c r="R22" s="157">
        <v>41922</v>
      </c>
      <c r="S22" s="182">
        <v>19.086165921528277</v>
      </c>
      <c r="T22" s="157">
        <v>85</v>
      </c>
      <c r="U22" s="182">
        <f t="shared" si="0"/>
        <v>3.8698633255329032E-2</v>
      </c>
      <c r="V22" s="157">
        <f t="shared" si="1"/>
        <v>219646</v>
      </c>
      <c r="W22" s="182">
        <f t="shared" si="1"/>
        <v>100</v>
      </c>
      <c r="X22" s="154"/>
      <c r="Y22" s="158">
        <f t="shared" si="2"/>
        <v>1.3495499370219042</v>
      </c>
    </row>
    <row r="23" spans="2:25" s="125" customFormat="1" ht="18" customHeight="1" x14ac:dyDescent="0.2">
      <c r="B23" s="32" t="s">
        <v>46</v>
      </c>
      <c r="C23" s="28"/>
      <c r="D23" s="156">
        <v>37872</v>
      </c>
      <c r="F23" s="157">
        <v>4203</v>
      </c>
      <c r="G23" s="182">
        <v>8.8463724190187527</v>
      </c>
      <c r="H23" s="157">
        <v>7552</v>
      </c>
      <c r="I23" s="182">
        <v>15.895266359369408</v>
      </c>
      <c r="J23" s="157">
        <v>2961</v>
      </c>
      <c r="K23" s="182">
        <v>6.232240954726274</v>
      </c>
      <c r="L23" s="157">
        <v>3910</v>
      </c>
      <c r="M23" s="182">
        <v>8.2296731283281765</v>
      </c>
      <c r="N23" s="157">
        <v>4811</v>
      </c>
      <c r="O23" s="182">
        <v>10.126076066595104</v>
      </c>
      <c r="P23" s="157">
        <v>1113</v>
      </c>
      <c r="Q23" s="182">
        <v>2.3426153943297341</v>
      </c>
      <c r="R23" s="157">
        <v>22957</v>
      </c>
      <c r="S23" s="182">
        <v>48.319336574687966</v>
      </c>
      <c r="T23" s="157">
        <v>4</v>
      </c>
      <c r="U23" s="182">
        <f t="shared" si="0"/>
        <v>8.4191029445812547E-3</v>
      </c>
      <c r="V23" s="157">
        <f>F23+H23+J23+L23+N23+P23+R23+T23</f>
        <v>47511</v>
      </c>
      <c r="W23" s="182">
        <f t="shared" si="1"/>
        <v>100.00000000000001</v>
      </c>
      <c r="X23" s="154"/>
      <c r="Y23" s="158">
        <f t="shared" si="2"/>
        <v>1.2545152091254752</v>
      </c>
    </row>
    <row r="24" spans="2:25" s="125" customFormat="1" ht="22.5" customHeight="1" x14ac:dyDescent="0.2">
      <c r="B24" s="32" t="s">
        <v>47</v>
      </c>
      <c r="C24" s="28"/>
      <c r="D24" s="156">
        <v>15327</v>
      </c>
      <c r="F24" s="126">
        <v>1740</v>
      </c>
      <c r="G24" s="184">
        <v>8.4589207583859984</v>
      </c>
      <c r="H24" s="126">
        <v>2813</v>
      </c>
      <c r="I24" s="182">
        <v>13.675255226057365</v>
      </c>
      <c r="J24" s="126">
        <v>993</v>
      </c>
      <c r="K24" s="182">
        <v>4.8274185707340784</v>
      </c>
      <c r="L24" s="126">
        <v>521</v>
      </c>
      <c r="M24" s="182">
        <v>2.5328147788040836</v>
      </c>
      <c r="N24" s="126">
        <v>2469</v>
      </c>
      <c r="O24" s="182">
        <v>12.002916869227029</v>
      </c>
      <c r="P24" s="126">
        <v>2517</v>
      </c>
      <c r="Q24" s="182">
        <v>12.236266407389403</v>
      </c>
      <c r="R24" s="126">
        <v>9486</v>
      </c>
      <c r="S24" s="182">
        <v>46.115702479338843</v>
      </c>
      <c r="T24" s="126">
        <v>31</v>
      </c>
      <c r="U24" s="182">
        <f t="shared" si="0"/>
        <v>0.15070491006319883</v>
      </c>
      <c r="V24" s="126">
        <f t="shared" si="1"/>
        <v>20570</v>
      </c>
      <c r="W24" s="182">
        <f t="shared" si="1"/>
        <v>100</v>
      </c>
      <c r="X24" s="154"/>
      <c r="Y24" s="158">
        <f t="shared" si="2"/>
        <v>1.3420760749005023</v>
      </c>
    </row>
    <row r="25" spans="2:25" s="125" customFormat="1" ht="18" customHeight="1" x14ac:dyDescent="0.2">
      <c r="B25" s="32" t="s">
        <v>48</v>
      </c>
      <c r="C25" s="28"/>
      <c r="D25" s="156">
        <v>65350</v>
      </c>
      <c r="F25" s="126">
        <v>799</v>
      </c>
      <c r="G25" s="184">
        <v>0.88633010527249934</v>
      </c>
      <c r="H25" s="126">
        <v>21961</v>
      </c>
      <c r="I25" s="182">
        <v>24.361320953553641</v>
      </c>
      <c r="J25" s="126">
        <v>5568</v>
      </c>
      <c r="K25" s="182">
        <v>6.1765782555159907</v>
      </c>
      <c r="L25" s="126">
        <v>7442</v>
      </c>
      <c r="M25" s="182">
        <v>8.2554050606232039</v>
      </c>
      <c r="N25" s="126">
        <v>12727</v>
      </c>
      <c r="O25" s="182">
        <v>14.118051626787359</v>
      </c>
      <c r="P25" s="126">
        <v>1325</v>
      </c>
      <c r="Q25" s="182">
        <v>1.4698215137497643</v>
      </c>
      <c r="R25" s="126">
        <v>33858</v>
      </c>
      <c r="S25" s="182">
        <v>37.558654198143032</v>
      </c>
      <c r="T25" s="126">
        <v>6467</v>
      </c>
      <c r="U25" s="182">
        <f t="shared" si="0"/>
        <v>7.1738382863545098</v>
      </c>
      <c r="V25" s="126">
        <f t="shared" si="1"/>
        <v>90147</v>
      </c>
      <c r="W25" s="182">
        <f t="shared" si="1"/>
        <v>100</v>
      </c>
      <c r="X25" s="154"/>
      <c r="Y25" s="158">
        <f t="shared" si="2"/>
        <v>1.3794491201224177</v>
      </c>
    </row>
    <row r="26" spans="2:25" s="125" customFormat="1" ht="18" customHeight="1" x14ac:dyDescent="0.2">
      <c r="B26" s="32" t="s">
        <v>49</v>
      </c>
      <c r="C26" s="28"/>
      <c r="D26" s="156">
        <v>8637</v>
      </c>
      <c r="F26" s="126">
        <v>1048</v>
      </c>
      <c r="G26" s="184">
        <v>8.0826777726361261</v>
      </c>
      <c r="H26" s="126">
        <v>3017</v>
      </c>
      <c r="I26" s="182">
        <v>23.268548511491595</v>
      </c>
      <c r="J26" s="126">
        <v>3624</v>
      </c>
      <c r="K26" s="182">
        <v>27.950023137436371</v>
      </c>
      <c r="L26" s="126">
        <v>1241</v>
      </c>
      <c r="M26" s="182">
        <v>9.5711861792380066</v>
      </c>
      <c r="N26" s="126">
        <v>1763</v>
      </c>
      <c r="O26" s="182">
        <v>13.597100107974702</v>
      </c>
      <c r="P26" s="126">
        <v>1018</v>
      </c>
      <c r="Q26" s="182">
        <v>7.8513034089156255</v>
      </c>
      <c r="R26" s="126">
        <v>1255</v>
      </c>
      <c r="S26" s="182">
        <v>9.6791608823075741</v>
      </c>
      <c r="T26" s="126">
        <v>0</v>
      </c>
      <c r="U26" s="182">
        <f t="shared" si="0"/>
        <v>0</v>
      </c>
      <c r="V26" s="126">
        <f t="shared" si="1"/>
        <v>12966</v>
      </c>
      <c r="W26" s="182">
        <f t="shared" si="1"/>
        <v>100</v>
      </c>
      <c r="X26" s="154"/>
      <c r="Y26" s="158">
        <f t="shared" si="2"/>
        <v>1.5012156998957971</v>
      </c>
    </row>
    <row r="27" spans="2:25" s="125" customFormat="1" ht="18" customHeight="1" x14ac:dyDescent="0.2">
      <c r="B27" s="32" t="s">
        <v>4</v>
      </c>
      <c r="C27" s="28"/>
      <c r="D27" s="156">
        <v>3183</v>
      </c>
      <c r="F27" s="126">
        <v>558</v>
      </c>
      <c r="G27" s="184">
        <v>12.994876571960875</v>
      </c>
      <c r="H27" s="126">
        <v>751</v>
      </c>
      <c r="I27" s="182">
        <v>17.489520260829064</v>
      </c>
      <c r="J27" s="126">
        <v>1105</v>
      </c>
      <c r="K27" s="182">
        <v>25.733581741965533</v>
      </c>
      <c r="L27" s="126">
        <v>63</v>
      </c>
      <c r="M27" s="182">
        <v>1.4671634839310665</v>
      </c>
      <c r="N27" s="126">
        <v>177</v>
      </c>
      <c r="O27" s="182">
        <v>4.1220307405682348</v>
      </c>
      <c r="P27" s="126">
        <v>4</v>
      </c>
      <c r="Q27" s="182">
        <v>9.3153237074988363E-2</v>
      </c>
      <c r="R27" s="126">
        <v>1636</v>
      </c>
      <c r="S27" s="182">
        <v>38.099673963670234</v>
      </c>
      <c r="T27" s="126">
        <v>0</v>
      </c>
      <c r="U27" s="182">
        <f t="shared" si="0"/>
        <v>0</v>
      </c>
      <c r="V27" s="157">
        <f t="shared" si="1"/>
        <v>4294</v>
      </c>
      <c r="W27" s="182">
        <f t="shared" si="1"/>
        <v>100</v>
      </c>
      <c r="X27" s="154"/>
      <c r="Y27" s="158">
        <f t="shared" si="2"/>
        <v>1.3490417844800502</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1319400</v>
      </c>
      <c r="E30" s="23"/>
      <c r="F30" s="65">
        <f>SUM(F10:F27)</f>
        <v>66005</v>
      </c>
      <c r="G30" s="67">
        <f>F30*100/$V30</f>
        <v>3.7705701869889765</v>
      </c>
      <c r="H30" s="65">
        <f>SUM(H10:H27)</f>
        <v>365823</v>
      </c>
      <c r="I30" s="67">
        <f>H30*100/$V30</f>
        <v>20.897830429738178</v>
      </c>
      <c r="J30" s="65">
        <f>SUM(J10:J27)</f>
        <v>324455</v>
      </c>
      <c r="K30" s="67">
        <f>J30*100/$V30</f>
        <v>18.534661768343433</v>
      </c>
      <c r="L30" s="65">
        <f>SUM(L10:L27)</f>
        <v>98100</v>
      </c>
      <c r="M30" s="67">
        <f>L30*100/$V30</f>
        <v>5.6040138677921156</v>
      </c>
      <c r="N30" s="65">
        <f>SUM(N10:N27)</f>
        <v>176557</v>
      </c>
      <c r="O30" s="67">
        <f>N30*100/$V30</f>
        <v>10.085911074982391</v>
      </c>
      <c r="P30" s="65">
        <f>SUM(P10:P27)</f>
        <v>188978</v>
      </c>
      <c r="Q30" s="67">
        <f>P30*100/$V30</f>
        <v>10.795467203951258</v>
      </c>
      <c r="R30" s="65">
        <f>SUM(R10:R27)</f>
        <v>521430</v>
      </c>
      <c r="S30" s="67">
        <f>R30*100/$V30</f>
        <v>29.786961784738459</v>
      </c>
      <c r="T30" s="65">
        <f>SUM(T10:T28)</f>
        <v>9183</v>
      </c>
      <c r="U30" s="67">
        <f>T30*100/$V30</f>
        <v>0.52458368346518858</v>
      </c>
      <c r="V30" s="65">
        <f>SUM(V10:V27)</f>
        <v>1750531</v>
      </c>
      <c r="W30" s="67">
        <f>G30+I30+K30+M30+O30+Q30+S30+U30</f>
        <v>100.00000000000001</v>
      </c>
      <c r="X30" s="174"/>
      <c r="Y30" s="175">
        <f>(V30/D30)</f>
        <v>1.3267629225405488</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20" customFormat="1" ht="18.75" customHeight="1" x14ac:dyDescent="0.2">
      <c r="B32" s="180" t="s">
        <v>42</v>
      </c>
      <c r="C32" s="177"/>
      <c r="D32" s="177"/>
      <c r="E32" s="177"/>
      <c r="F32" s="177"/>
      <c r="G32" s="177"/>
      <c r="H32" s="177"/>
      <c r="I32" s="177"/>
      <c r="J32" s="177"/>
      <c r="K32" s="177"/>
      <c r="L32" s="177"/>
      <c r="N32" s="177"/>
      <c r="O32" s="177"/>
      <c r="P32" s="177"/>
      <c r="Q32" s="177"/>
      <c r="R32" s="177"/>
      <c r="S32" s="177"/>
      <c r="T32" s="177"/>
      <c r="U32" s="177"/>
      <c r="V32" s="177"/>
      <c r="W32" s="177"/>
      <c r="X32" s="136"/>
      <c r="Y32" s="136"/>
    </row>
    <row r="33" spans="2:25" x14ac:dyDescent="0.2">
      <c r="B33" s="181" t="s">
        <v>50</v>
      </c>
      <c r="F33" s="178"/>
      <c r="G33" s="178"/>
      <c r="H33" s="178"/>
      <c r="I33" s="178"/>
      <c r="J33" s="178"/>
      <c r="K33" s="178"/>
      <c r="L33" s="178"/>
      <c r="M33" s="178"/>
      <c r="N33" s="178"/>
      <c r="O33" s="178"/>
      <c r="P33" s="178"/>
      <c r="Q33" s="178"/>
      <c r="R33" s="178"/>
      <c r="S33" s="178"/>
      <c r="T33" s="178"/>
      <c r="U33" s="178"/>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42">
    <tabColor theme="0"/>
    <pageSetUpPr fitToPage="1"/>
  </sheetPr>
  <dimension ref="B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9" t="s">
        <v>67</v>
      </c>
      <c r="G1" s="179"/>
      <c r="H1" s="179" t="s">
        <v>58</v>
      </c>
      <c r="I1" s="179"/>
      <c r="J1" s="179" t="s">
        <v>59</v>
      </c>
      <c r="K1" s="179"/>
      <c r="L1" s="179" t="s">
        <v>66</v>
      </c>
      <c r="M1" s="179"/>
      <c r="N1" s="179" t="s">
        <v>61</v>
      </c>
      <c r="O1" s="179"/>
      <c r="P1" s="179" t="s">
        <v>70</v>
      </c>
      <c r="Q1" s="179"/>
      <c r="R1" s="179" t="s">
        <v>69</v>
      </c>
      <c r="S1" s="179"/>
      <c r="T1" s="179" t="s">
        <v>68</v>
      </c>
      <c r="U1" s="179"/>
      <c r="X1" s="150"/>
      <c r="Y1" s="150"/>
    </row>
    <row r="2" spans="2:25" s="44" customFormat="1" ht="49.5" customHeight="1" x14ac:dyDescent="0.2">
      <c r="B2" s="122"/>
      <c r="C2" s="122"/>
      <c r="D2" s="122"/>
      <c r="E2" s="122"/>
      <c r="F2" s="122"/>
      <c r="G2" s="122"/>
      <c r="H2" s="122"/>
      <c r="I2" s="122"/>
      <c r="J2" s="122"/>
      <c r="K2" s="122"/>
      <c r="X2" s="92"/>
      <c r="Y2" s="92"/>
    </row>
    <row r="3" spans="2:25" s="7" customFormat="1" ht="19.5" x14ac:dyDescent="0.2">
      <c r="B3" s="1047" t="s">
        <v>426</v>
      </c>
      <c r="C3" s="1047"/>
      <c r="D3" s="1047"/>
      <c r="E3" s="1047"/>
      <c r="F3" s="1047"/>
      <c r="G3" s="1047"/>
      <c r="H3" s="1047"/>
      <c r="I3" s="1047"/>
      <c r="J3" s="1047"/>
      <c r="K3" s="1047"/>
      <c r="L3" s="1047"/>
      <c r="M3" s="1047"/>
      <c r="N3" s="1047"/>
      <c r="O3" s="1047"/>
      <c r="P3" s="1047"/>
      <c r="Q3" s="1047"/>
      <c r="R3" s="1047"/>
      <c r="S3" s="1047"/>
      <c r="T3" s="1047"/>
      <c r="U3" s="1047"/>
      <c r="V3" s="1047"/>
      <c r="W3" s="1047"/>
      <c r="X3" s="1047"/>
      <c r="Y3" s="13"/>
    </row>
    <row r="4" spans="2:25" s="7" customFormat="1" ht="14.25" customHeight="1" x14ac:dyDescent="0.2">
      <c r="B4" s="1061" t="str">
        <f>porsaad!B6</f>
        <v>Situación a 28 de febrero de 2023</v>
      </c>
      <c r="C4" s="1061"/>
      <c r="D4" s="1061"/>
      <c r="E4" s="1061"/>
      <c r="F4" s="1061"/>
      <c r="G4" s="1061"/>
      <c r="H4" s="1061"/>
      <c r="I4" s="1061"/>
      <c r="J4" s="1061"/>
      <c r="K4" s="1061"/>
      <c r="L4" s="1061"/>
      <c r="M4" s="1061"/>
      <c r="N4" s="1061"/>
      <c r="O4" s="1061"/>
      <c r="P4" s="1061"/>
      <c r="Q4" s="1061"/>
      <c r="R4" s="1061"/>
      <c r="S4" s="1061"/>
      <c r="T4" s="1061"/>
      <c r="U4" s="1061"/>
      <c r="V4" s="1061"/>
      <c r="W4" s="1061"/>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518" customFormat="1" ht="19.5" customHeight="1" x14ac:dyDescent="0.2">
      <c r="B6" s="519"/>
      <c r="C6" s="519"/>
      <c r="D6" s="519"/>
      <c r="E6" s="519"/>
      <c r="F6" s="1131" t="s">
        <v>55</v>
      </c>
      <c r="G6" s="1131"/>
      <c r="H6" s="1131"/>
      <c r="I6" s="1131"/>
      <c r="J6" s="1131"/>
      <c r="K6" s="1131"/>
      <c r="L6" s="1131"/>
      <c r="M6" s="1131"/>
      <c r="N6" s="1131"/>
      <c r="O6" s="1131"/>
      <c r="P6" s="1131"/>
      <c r="Q6" s="1131"/>
      <c r="R6" s="1131"/>
      <c r="S6" s="1131"/>
      <c r="T6" s="1131"/>
      <c r="U6" s="1131"/>
      <c r="V6" s="1131"/>
      <c r="W6" s="1131"/>
      <c r="X6" s="674"/>
      <c r="Y6" s="674"/>
    </row>
    <row r="7" spans="2:25" s="518" customFormat="1" ht="64.5" customHeight="1" x14ac:dyDescent="0.2">
      <c r="B7" s="1132" t="s">
        <v>15</v>
      </c>
      <c r="C7" s="543"/>
      <c r="D7" s="544" t="s">
        <v>56</v>
      </c>
      <c r="E7" s="543"/>
      <c r="F7" s="1133" t="s">
        <v>176</v>
      </c>
      <c r="G7" s="1133"/>
      <c r="H7" s="1133" t="s">
        <v>62</v>
      </c>
      <c r="I7" s="1133"/>
      <c r="J7" s="1133" t="s">
        <v>63</v>
      </c>
      <c r="K7" s="1133"/>
      <c r="L7" s="1133" t="s">
        <v>160</v>
      </c>
      <c r="M7" s="1133"/>
      <c r="N7" s="1133" t="s">
        <v>3</v>
      </c>
      <c r="O7" s="1133"/>
      <c r="P7" s="544"/>
      <c r="Q7" s="544" t="s">
        <v>65</v>
      </c>
      <c r="R7" s="519"/>
      <c r="S7" s="519"/>
      <c r="T7" s="519"/>
      <c r="U7" s="519"/>
      <c r="V7" s="519"/>
      <c r="W7" s="519"/>
    </row>
    <row r="8" spans="2:25" s="628" customFormat="1" ht="20.25" customHeight="1" x14ac:dyDescent="0.2">
      <c r="B8" s="1132"/>
      <c r="C8" s="545"/>
      <c r="D8" s="544" t="s">
        <v>12</v>
      </c>
      <c r="E8" s="545"/>
      <c r="F8" s="544" t="s">
        <v>12</v>
      </c>
      <c r="G8" s="544" t="s">
        <v>31</v>
      </c>
      <c r="H8" s="544" t="s">
        <v>12</v>
      </c>
      <c r="I8" s="544" t="s">
        <v>31</v>
      </c>
      <c r="J8" s="544" t="s">
        <v>12</v>
      </c>
      <c r="K8" s="544" t="s">
        <v>31</v>
      </c>
      <c r="L8" s="544" t="s">
        <v>12</v>
      </c>
      <c r="M8" s="544" t="s">
        <v>31</v>
      </c>
      <c r="N8" s="544" t="s">
        <v>12</v>
      </c>
      <c r="O8" s="544" t="s">
        <v>31</v>
      </c>
      <c r="P8" s="544"/>
      <c r="Q8" s="544" t="s">
        <v>12</v>
      </c>
      <c r="R8" s="543"/>
      <c r="S8" s="543"/>
      <c r="T8" s="543"/>
      <c r="U8" s="543"/>
      <c r="V8" s="543"/>
      <c r="W8" s="543"/>
    </row>
    <row r="9" spans="2:25" s="629" customFormat="1" ht="8.25" customHeight="1" x14ac:dyDescent="0.2">
      <c r="B9" s="546"/>
      <c r="C9" s="547"/>
      <c r="D9" s="548"/>
      <c r="E9" s="547"/>
      <c r="F9" s="549"/>
      <c r="G9" s="549"/>
      <c r="H9" s="549"/>
      <c r="I9" s="549"/>
      <c r="J9" s="549"/>
      <c r="K9" s="549"/>
      <c r="L9" s="549"/>
      <c r="M9" s="549"/>
      <c r="N9" s="549"/>
      <c r="O9" s="549"/>
      <c r="P9" s="549"/>
      <c r="Q9" s="549"/>
      <c r="R9" s="545"/>
      <c r="S9" s="545"/>
      <c r="T9" s="545"/>
      <c r="U9" s="545"/>
      <c r="V9" s="545"/>
      <c r="W9" s="545"/>
    </row>
    <row r="10" spans="2:25" s="630" customFormat="1" ht="18" customHeight="1" x14ac:dyDescent="0.2">
      <c r="B10" s="532" t="s">
        <v>11</v>
      </c>
      <c r="C10" s="547"/>
      <c r="D10" s="551">
        <f>'41benpresaad'!D10</f>
        <v>270247</v>
      </c>
      <c r="E10" s="550"/>
      <c r="F10" s="552">
        <f>'41benpresaad'!F10+'41benpresaad'!H10+'41benpresaad'!J10+'41benpresaad'!L10+'41benpresaad'!N10</f>
        <v>309184</v>
      </c>
      <c r="G10" s="553">
        <f t="shared" ref="G10:G27" si="0">F10*100/$N10</f>
        <v>79.113635782093596</v>
      </c>
      <c r="H10" s="552">
        <f>'41benpresaad'!P10</f>
        <v>4284</v>
      </c>
      <c r="I10" s="553">
        <f t="shared" ref="I10:I27" si="1">H10*100/$N10</f>
        <v>1.0961848468565287</v>
      </c>
      <c r="J10" s="552">
        <f>'41benpresaad'!R10</f>
        <v>77331</v>
      </c>
      <c r="K10" s="553">
        <f t="shared" ref="K10:K27" si="2">J10*100/$N10</f>
        <v>19.78736470407615</v>
      </c>
      <c r="L10" s="552">
        <f>'41benpresaad'!T10</f>
        <v>11</v>
      </c>
      <c r="M10" s="553">
        <f t="shared" ref="M10:M27" si="3">L10*100/$N10</f>
        <v>2.8146669737212455E-3</v>
      </c>
      <c r="N10" s="552">
        <f>F10+H10+J10+L10</f>
        <v>390810</v>
      </c>
      <c r="O10" s="553">
        <f>G10+I10+K10+M10</f>
        <v>100</v>
      </c>
      <c r="P10" s="554"/>
      <c r="Q10" s="554">
        <f t="shared" ref="Q10:Q27" si="4">N10/D10</f>
        <v>1.4461215110621024</v>
      </c>
      <c r="R10" s="550"/>
      <c r="S10" s="550"/>
      <c r="T10" s="550"/>
      <c r="U10" s="550"/>
      <c r="V10" s="550"/>
      <c r="W10" s="550"/>
    </row>
    <row r="11" spans="2:25" s="630" customFormat="1" ht="18" customHeight="1" x14ac:dyDescent="0.2">
      <c r="B11" s="532" t="s">
        <v>10</v>
      </c>
      <c r="C11" s="547"/>
      <c r="D11" s="551">
        <f>'41benpresaad'!D11</f>
        <v>37626</v>
      </c>
      <c r="E11" s="550"/>
      <c r="F11" s="552">
        <f>'41benpresaad'!F11+'41benpresaad'!H11+'41benpresaad'!J11+'41benpresaad'!L11+'41benpresaad'!N11</f>
        <v>17598</v>
      </c>
      <c r="G11" s="553">
        <f t="shared" si="0"/>
        <v>40.266337177375071</v>
      </c>
      <c r="H11" s="552">
        <f>'41benpresaad'!P11</f>
        <v>6963</v>
      </c>
      <c r="I11" s="553">
        <f t="shared" si="1"/>
        <v>15.93218012081274</v>
      </c>
      <c r="J11" s="552">
        <f>'41benpresaad'!R11</f>
        <v>19143</v>
      </c>
      <c r="K11" s="553">
        <f t="shared" si="2"/>
        <v>43.801482701812191</v>
      </c>
      <c r="L11" s="552">
        <f>'41benpresaad'!T11</f>
        <v>0</v>
      </c>
      <c r="M11" s="553">
        <f t="shared" si="3"/>
        <v>0</v>
      </c>
      <c r="N11" s="552">
        <f t="shared" ref="N11:N27" si="5">F11+H11+J11+L11</f>
        <v>43704</v>
      </c>
      <c r="O11" s="553">
        <f t="shared" ref="O11:O27" si="6">G11+I11+K11+M11</f>
        <v>100</v>
      </c>
      <c r="P11" s="554"/>
      <c r="Q11" s="554">
        <f t="shared" si="4"/>
        <v>1.1615372348907671</v>
      </c>
      <c r="R11" s="550"/>
      <c r="S11" s="550"/>
      <c r="T11" s="550"/>
      <c r="U11" s="550"/>
      <c r="V11" s="550"/>
      <c r="W11" s="550"/>
    </row>
    <row r="12" spans="2:25" s="630" customFormat="1" ht="22.5" customHeight="1" x14ac:dyDescent="0.2">
      <c r="B12" s="532" t="s">
        <v>40</v>
      </c>
      <c r="C12" s="547"/>
      <c r="D12" s="551">
        <f>'41benpresaad'!D12</f>
        <v>28697</v>
      </c>
      <c r="E12" s="550"/>
      <c r="F12" s="551">
        <f>'41benpresaad'!F12+'41benpresaad'!H12+'41benpresaad'!J12+'41benpresaad'!L12+'41benpresaad'!N12</f>
        <v>22372</v>
      </c>
      <c r="G12" s="553">
        <f t="shared" si="0"/>
        <v>60.959128065395099</v>
      </c>
      <c r="H12" s="552">
        <f>'41benpresaad'!P12</f>
        <v>3540</v>
      </c>
      <c r="I12" s="553">
        <f t="shared" si="1"/>
        <v>9.645776566757494</v>
      </c>
      <c r="J12" s="552">
        <f>'41benpresaad'!R12</f>
        <v>10776</v>
      </c>
      <c r="K12" s="553">
        <f t="shared" si="2"/>
        <v>29.362397820163487</v>
      </c>
      <c r="L12" s="552">
        <f>'41benpresaad'!T12</f>
        <v>12</v>
      </c>
      <c r="M12" s="553">
        <f t="shared" si="3"/>
        <v>3.2697547683923703E-2</v>
      </c>
      <c r="N12" s="552">
        <f t="shared" si="5"/>
        <v>36700</v>
      </c>
      <c r="O12" s="553">
        <f t="shared" si="6"/>
        <v>100.00000000000001</v>
      </c>
      <c r="P12" s="554"/>
      <c r="Q12" s="554">
        <f t="shared" si="4"/>
        <v>1.2788793253650208</v>
      </c>
      <c r="R12" s="550"/>
      <c r="S12" s="550"/>
      <c r="T12" s="550"/>
      <c r="U12" s="550"/>
      <c r="V12" s="550"/>
      <c r="W12" s="550"/>
    </row>
    <row r="13" spans="2:25" s="630" customFormat="1" ht="18" customHeight="1" x14ac:dyDescent="0.2">
      <c r="B13" s="532" t="s">
        <v>41</v>
      </c>
      <c r="C13" s="547"/>
      <c r="D13" s="551">
        <f>'41benpresaad'!D13</f>
        <v>26794</v>
      </c>
      <c r="E13" s="550"/>
      <c r="F13" s="552">
        <f>'41benpresaad'!F13+'41benpresaad'!H13+'41benpresaad'!J13+'41benpresaad'!L13+'41benpresaad'!N13</f>
        <v>22417</v>
      </c>
      <c r="G13" s="553">
        <f t="shared" si="0"/>
        <v>51.641364693957478</v>
      </c>
      <c r="H13" s="552">
        <f>'41benpresaad'!P13</f>
        <v>831</v>
      </c>
      <c r="I13" s="553">
        <f t="shared" si="1"/>
        <v>1.9143495588472437</v>
      </c>
      <c r="J13" s="552">
        <f>'41benpresaad'!R13</f>
        <v>20161</v>
      </c>
      <c r="K13" s="553">
        <f t="shared" si="2"/>
        <v>46.444285747195281</v>
      </c>
      <c r="L13" s="552">
        <f>'41benpresaad'!T13</f>
        <v>0</v>
      </c>
      <c r="M13" s="553">
        <f t="shared" si="3"/>
        <v>0</v>
      </c>
      <c r="N13" s="552">
        <f t="shared" si="5"/>
        <v>43409</v>
      </c>
      <c r="O13" s="553">
        <f t="shared" si="6"/>
        <v>100</v>
      </c>
      <c r="P13" s="554"/>
      <c r="Q13" s="554">
        <f t="shared" si="4"/>
        <v>1.6201015152646114</v>
      </c>
      <c r="R13" s="550"/>
      <c r="S13" s="550"/>
      <c r="T13" s="550"/>
      <c r="U13" s="550"/>
      <c r="V13" s="550"/>
      <c r="W13" s="550"/>
    </row>
    <row r="14" spans="2:25" s="630" customFormat="1" ht="18" customHeight="1" x14ac:dyDescent="0.2">
      <c r="B14" s="532" t="s">
        <v>9</v>
      </c>
      <c r="C14" s="547"/>
      <c r="D14" s="551">
        <f>'41benpresaad'!D14</f>
        <v>35766</v>
      </c>
      <c r="E14" s="550"/>
      <c r="F14" s="552">
        <f>'41benpresaad'!F14+'41benpresaad'!H14+'41benpresaad'!J14+'41benpresaad'!L14+'41benpresaad'!N14</f>
        <v>13010</v>
      </c>
      <c r="G14" s="553">
        <f t="shared" si="0"/>
        <v>32.741915188121304</v>
      </c>
      <c r="H14" s="552">
        <f>'41benpresaad'!P14</f>
        <v>12342</v>
      </c>
      <c r="I14" s="553">
        <f t="shared" si="1"/>
        <v>31.060777651944129</v>
      </c>
      <c r="J14" s="552">
        <f>'41benpresaad'!R14</f>
        <v>14383</v>
      </c>
      <c r="K14" s="553">
        <f t="shared" si="2"/>
        <v>36.197307159934567</v>
      </c>
      <c r="L14" s="552">
        <f>'41benpresaad'!T14</f>
        <v>0</v>
      </c>
      <c r="M14" s="553">
        <f t="shared" si="3"/>
        <v>0</v>
      </c>
      <c r="N14" s="552">
        <f t="shared" si="5"/>
        <v>39735</v>
      </c>
      <c r="O14" s="553">
        <f t="shared" si="6"/>
        <v>100</v>
      </c>
      <c r="P14" s="554"/>
      <c r="Q14" s="554">
        <f t="shared" si="4"/>
        <v>1.1109713135379971</v>
      </c>
      <c r="R14" s="550"/>
      <c r="S14" s="550"/>
      <c r="T14" s="550"/>
      <c r="U14" s="550"/>
      <c r="V14" s="550"/>
      <c r="W14" s="550"/>
    </row>
    <row r="15" spans="2:25" s="630" customFormat="1" ht="18" customHeight="1" x14ac:dyDescent="0.2">
      <c r="B15" s="532" t="s">
        <v>8</v>
      </c>
      <c r="C15" s="547"/>
      <c r="D15" s="551">
        <f>'41benpresaad'!D15</f>
        <v>17830</v>
      </c>
      <c r="E15" s="550"/>
      <c r="F15" s="551">
        <f>'41benpresaad'!F15+'41benpresaad'!H15+'41benpresaad'!J15+'41benpresaad'!L15+'41benpresaad'!N15</f>
        <v>18832</v>
      </c>
      <c r="G15" s="553">
        <f t="shared" si="0"/>
        <v>67.134861502263732</v>
      </c>
      <c r="H15" s="552">
        <f>'41benpresaad'!P15</f>
        <v>153</v>
      </c>
      <c r="I15" s="553">
        <f t="shared" si="1"/>
        <v>0.54543510035292864</v>
      </c>
      <c r="J15" s="552">
        <f>'41benpresaad'!R15</f>
        <v>9066</v>
      </c>
      <c r="K15" s="553">
        <f t="shared" si="2"/>
        <v>32.319703397383336</v>
      </c>
      <c r="L15" s="552">
        <f>'41benpresaad'!T15</f>
        <v>0</v>
      </c>
      <c r="M15" s="553">
        <f t="shared" si="3"/>
        <v>0</v>
      </c>
      <c r="N15" s="552">
        <f t="shared" si="5"/>
        <v>28051</v>
      </c>
      <c r="O15" s="553">
        <f t="shared" si="6"/>
        <v>100</v>
      </c>
      <c r="P15" s="554"/>
      <c r="Q15" s="554">
        <f t="shared" si="4"/>
        <v>1.5732473359506449</v>
      </c>
      <c r="R15" s="550"/>
      <c r="S15" s="550"/>
      <c r="T15" s="550"/>
      <c r="U15" s="550"/>
      <c r="V15" s="550"/>
      <c r="W15" s="550"/>
    </row>
    <row r="16" spans="2:25" s="630" customFormat="1" ht="18" customHeight="1" x14ac:dyDescent="0.2">
      <c r="B16" s="532" t="s">
        <v>7</v>
      </c>
      <c r="C16" s="547"/>
      <c r="D16" s="551">
        <f>'41benpresaad'!D16</f>
        <v>115546</v>
      </c>
      <c r="E16" s="550"/>
      <c r="F16" s="552">
        <f>'41benpresaad'!F16+'41benpresaad'!H16+'41benpresaad'!J16+'41benpresaad'!L16+'41benpresaad'!N16</f>
        <v>74719</v>
      </c>
      <c r="G16" s="553">
        <f t="shared" si="0"/>
        <v>47.572327204197016</v>
      </c>
      <c r="H16" s="552">
        <f>'41benpresaad'!P16</f>
        <v>49361</v>
      </c>
      <c r="I16" s="553">
        <f t="shared" si="1"/>
        <v>31.427316253247085</v>
      </c>
      <c r="J16" s="552">
        <f>'41benpresaad'!R16</f>
        <v>30909</v>
      </c>
      <c r="K16" s="553">
        <f t="shared" si="2"/>
        <v>19.679239036316407</v>
      </c>
      <c r="L16" s="552">
        <f>'41benpresaad'!T16</f>
        <v>2075</v>
      </c>
      <c r="M16" s="553">
        <f t="shared" si="3"/>
        <v>1.3211175062394946</v>
      </c>
      <c r="N16" s="552">
        <f t="shared" si="5"/>
        <v>157064</v>
      </c>
      <c r="O16" s="553">
        <f t="shared" si="6"/>
        <v>100</v>
      </c>
      <c r="P16" s="554"/>
      <c r="Q16" s="554">
        <f t="shared" si="4"/>
        <v>1.3593200976234574</v>
      </c>
      <c r="R16" s="550"/>
      <c r="S16" s="550"/>
      <c r="T16" s="550"/>
      <c r="U16" s="550"/>
      <c r="V16" s="550"/>
      <c r="W16" s="550"/>
    </row>
    <row r="17" spans="2:25" s="630" customFormat="1" ht="18" customHeight="1" x14ac:dyDescent="0.2">
      <c r="B17" s="532" t="s">
        <v>43</v>
      </c>
      <c r="C17" s="547"/>
      <c r="D17" s="551">
        <f>'41benpresaad'!D17</f>
        <v>67423</v>
      </c>
      <c r="E17" s="550"/>
      <c r="F17" s="552">
        <f>'41benpresaad'!F17+'41benpresaad'!H17+'41benpresaad'!J17+'41benpresaad'!L17+'41benpresaad'!N17</f>
        <v>65650</v>
      </c>
      <c r="G17" s="553">
        <f t="shared" si="0"/>
        <v>72.688419677358638</v>
      </c>
      <c r="H17" s="552">
        <f>'41benpresaad'!P17</f>
        <v>9097</v>
      </c>
      <c r="I17" s="553">
        <f t="shared" si="1"/>
        <v>10.072300895733916</v>
      </c>
      <c r="J17" s="552">
        <f>'41benpresaad'!R17</f>
        <v>15548</v>
      </c>
      <c r="K17" s="553">
        <f t="shared" si="2"/>
        <v>17.214920779033847</v>
      </c>
      <c r="L17" s="552">
        <f>'41benpresaad'!T17</f>
        <v>22</v>
      </c>
      <c r="M17" s="553">
        <f t="shared" si="3"/>
        <v>2.4358647873600762E-2</v>
      </c>
      <c r="N17" s="552">
        <f t="shared" si="5"/>
        <v>90317</v>
      </c>
      <c r="O17" s="553">
        <f t="shared" si="6"/>
        <v>100</v>
      </c>
      <c r="P17" s="554"/>
      <c r="Q17" s="554">
        <f t="shared" si="4"/>
        <v>1.3395577176927755</v>
      </c>
      <c r="R17" s="550"/>
      <c r="S17" s="550"/>
      <c r="T17" s="550"/>
      <c r="U17" s="550"/>
      <c r="V17" s="550"/>
      <c r="W17" s="550"/>
    </row>
    <row r="18" spans="2:25" s="630" customFormat="1" ht="18" customHeight="1" x14ac:dyDescent="0.2">
      <c r="B18" s="532" t="s">
        <v>44</v>
      </c>
      <c r="C18" s="547"/>
      <c r="D18" s="551">
        <f>'41benpresaad'!D18</f>
        <v>187648</v>
      </c>
      <c r="E18" s="550"/>
      <c r="F18" s="552">
        <f>'41benpresaad'!F18+'41benpresaad'!H18+'41benpresaad'!J18+'41benpresaad'!L18+'41benpresaad'!N18</f>
        <v>107878</v>
      </c>
      <c r="G18" s="553">
        <f t="shared" si="0"/>
        <v>47.554142991276287</v>
      </c>
      <c r="H18" s="552">
        <f>'41benpresaad'!P18</f>
        <v>21543</v>
      </c>
      <c r="I18" s="553">
        <f t="shared" si="1"/>
        <v>9.4964580587428866</v>
      </c>
      <c r="J18" s="552">
        <f>'41benpresaad'!R18</f>
        <v>97348</v>
      </c>
      <c r="K18" s="553">
        <f t="shared" si="2"/>
        <v>42.912370565961218</v>
      </c>
      <c r="L18" s="552">
        <f>'41benpresaad'!T18</f>
        <v>84</v>
      </c>
      <c r="M18" s="553">
        <f t="shared" si="3"/>
        <v>3.702838401960741E-2</v>
      </c>
      <c r="N18" s="552">
        <f t="shared" si="5"/>
        <v>226853</v>
      </c>
      <c r="O18" s="553">
        <f t="shared" si="6"/>
        <v>100</v>
      </c>
      <c r="P18" s="554"/>
      <c r="Q18" s="554">
        <f t="shared" si="4"/>
        <v>1.2089284191678036</v>
      </c>
      <c r="R18" s="550"/>
      <c r="S18" s="550"/>
      <c r="T18" s="550"/>
      <c r="U18" s="550"/>
      <c r="V18" s="550"/>
      <c r="W18" s="550"/>
    </row>
    <row r="19" spans="2:25" s="630" customFormat="1" ht="18" customHeight="1" x14ac:dyDescent="0.2">
      <c r="B19" s="532" t="s">
        <v>6</v>
      </c>
      <c r="C19" s="547"/>
      <c r="D19" s="551">
        <f>'41benpresaad'!D19</f>
        <v>136992</v>
      </c>
      <c r="E19" s="550"/>
      <c r="F19" s="552">
        <f>'41benpresaad'!F19+'41benpresaad'!H19+'41benpresaad'!J19+'41benpresaad'!L19+'41benpresaad'!N19</f>
        <v>64226</v>
      </c>
      <c r="G19" s="553">
        <f t="shared" si="0"/>
        <v>35.930026349208127</v>
      </c>
      <c r="H19" s="552">
        <f>'41benpresaad'!P19</f>
        <v>21175</v>
      </c>
      <c r="I19" s="553">
        <f>H19*100/$N19</f>
        <v>11.845955032922525</v>
      </c>
      <c r="J19" s="552">
        <f>'41benpresaad'!R19</f>
        <v>93066</v>
      </c>
      <c r="K19" s="553">
        <f>J19*100/$N19</f>
        <v>52.064021303138965</v>
      </c>
      <c r="L19" s="552">
        <f>'41benpresaad'!T19</f>
        <v>286</v>
      </c>
      <c r="M19" s="553">
        <f t="shared" si="3"/>
        <v>0.15999731473038215</v>
      </c>
      <c r="N19" s="552">
        <f t="shared" si="5"/>
        <v>178753</v>
      </c>
      <c r="O19" s="553">
        <f t="shared" si="6"/>
        <v>99.999999999999986</v>
      </c>
      <c r="P19" s="554"/>
      <c r="Q19" s="554">
        <f t="shared" si="4"/>
        <v>1.3048426185470685</v>
      </c>
      <c r="R19" s="550"/>
      <c r="S19" s="550"/>
      <c r="T19" s="550"/>
      <c r="U19" s="550"/>
      <c r="V19" s="550"/>
      <c r="W19" s="550"/>
    </row>
    <row r="20" spans="2:25" s="630" customFormat="1" ht="18" customHeight="1" x14ac:dyDescent="0.2">
      <c r="B20" s="532" t="s">
        <v>5</v>
      </c>
      <c r="C20" s="547"/>
      <c r="D20" s="551">
        <f>'41benpresaad'!D20</f>
        <v>32637</v>
      </c>
      <c r="E20" s="550"/>
      <c r="F20" s="552">
        <f>'41benpresaad'!F20+'41benpresaad'!H20+'41benpresaad'!J20+'41benpresaad'!L20+'41benpresaad'!N20</f>
        <v>12464</v>
      </c>
      <c r="G20" s="553">
        <f t="shared" si="0"/>
        <v>34.222014771697644</v>
      </c>
      <c r="H20" s="552">
        <f>'41benpresaad'!P20</f>
        <v>17627</v>
      </c>
      <c r="I20" s="553">
        <f>H20*100/$N20</f>
        <v>48.39790230910738</v>
      </c>
      <c r="J20" s="552">
        <f>'41benpresaad'!R20</f>
        <v>6330</v>
      </c>
      <c r="K20" s="553">
        <f>J20*100/$N20</f>
        <v>17.380082919194969</v>
      </c>
      <c r="L20" s="552">
        <f>'41benpresaad'!T20</f>
        <v>0</v>
      </c>
      <c r="M20" s="553">
        <f t="shared" si="3"/>
        <v>0</v>
      </c>
      <c r="N20" s="552">
        <f t="shared" si="5"/>
        <v>36421</v>
      </c>
      <c r="O20" s="553">
        <f t="shared" si="6"/>
        <v>100</v>
      </c>
      <c r="P20" s="554"/>
      <c r="Q20" s="554">
        <f t="shared" si="4"/>
        <v>1.1159420289855073</v>
      </c>
      <c r="R20" s="550"/>
      <c r="S20" s="550"/>
      <c r="T20" s="550"/>
      <c r="U20" s="550"/>
      <c r="V20" s="550"/>
      <c r="W20" s="550"/>
    </row>
    <row r="21" spans="2:25" s="630" customFormat="1" ht="18" customHeight="1" x14ac:dyDescent="0.2">
      <c r="B21" s="532" t="s">
        <v>38</v>
      </c>
      <c r="C21" s="547"/>
      <c r="D21" s="551">
        <f>'41benpresaad'!D21</f>
        <v>69070</v>
      </c>
      <c r="E21" s="550"/>
      <c r="F21" s="552">
        <f>'41benpresaad'!F21+'41benpresaad'!H21+'41benpresaad'!J21+'41benpresaad'!L21+'41benpresaad'!N21</f>
        <v>55778</v>
      </c>
      <c r="G21" s="553">
        <f t="shared" si="0"/>
        <v>66.736061258674326</v>
      </c>
      <c r="H21" s="552">
        <f>'41benpresaad'!P21</f>
        <v>11441</v>
      </c>
      <c r="I21" s="553">
        <f>H21*100/$N21</f>
        <v>13.688681502751855</v>
      </c>
      <c r="J21" s="552">
        <f>'41benpresaad'!R21</f>
        <v>16255</v>
      </c>
      <c r="K21" s="553">
        <f>J21*100/$N21</f>
        <v>19.448432639387413</v>
      </c>
      <c r="L21" s="552">
        <f>'41benpresaad'!T21</f>
        <v>106</v>
      </c>
      <c r="M21" s="553">
        <f t="shared" si="3"/>
        <v>0.12682459918640823</v>
      </c>
      <c r="N21" s="552">
        <f t="shared" si="5"/>
        <v>83580</v>
      </c>
      <c r="O21" s="553">
        <f t="shared" si="6"/>
        <v>100.00000000000001</v>
      </c>
      <c r="P21" s="554"/>
      <c r="Q21" s="554">
        <f t="shared" si="4"/>
        <v>1.2100767337483713</v>
      </c>
      <c r="R21" s="550"/>
      <c r="S21" s="550"/>
      <c r="T21" s="550"/>
      <c r="U21" s="550"/>
      <c r="V21" s="550"/>
      <c r="W21" s="550"/>
    </row>
    <row r="22" spans="2:25" s="630" customFormat="1" ht="21" customHeight="1" x14ac:dyDescent="0.2">
      <c r="B22" s="532" t="s">
        <v>45</v>
      </c>
      <c r="C22" s="547"/>
      <c r="D22" s="551">
        <f>'41benpresaad'!D22</f>
        <v>162755</v>
      </c>
      <c r="E22" s="550"/>
      <c r="F22" s="552">
        <f>'41benpresaad'!F22+'41benpresaad'!H22+'41benpresaad'!J22+'41benpresaad'!L22+'41benpresaad'!N22</f>
        <v>152995</v>
      </c>
      <c r="G22" s="553">
        <f t="shared" si="0"/>
        <v>69.655263469400765</v>
      </c>
      <c r="H22" s="552">
        <f>'41benpresaad'!P22</f>
        <v>24644</v>
      </c>
      <c r="I22" s="553">
        <f>H22*100/$N22</f>
        <v>11.21987197581563</v>
      </c>
      <c r="J22" s="552">
        <f>'41benpresaad'!R22</f>
        <v>41922</v>
      </c>
      <c r="K22" s="553">
        <f>J22*100/$N22</f>
        <v>19.086165921528277</v>
      </c>
      <c r="L22" s="552">
        <f>'41benpresaad'!T22</f>
        <v>85</v>
      </c>
      <c r="M22" s="553">
        <f t="shared" si="3"/>
        <v>3.8698633255329032E-2</v>
      </c>
      <c r="N22" s="552">
        <f t="shared" si="5"/>
        <v>219646</v>
      </c>
      <c r="O22" s="553">
        <f t="shared" si="6"/>
        <v>100</v>
      </c>
      <c r="P22" s="554"/>
      <c r="Q22" s="554">
        <f t="shared" si="4"/>
        <v>1.3495499370219042</v>
      </c>
      <c r="R22" s="550"/>
      <c r="S22" s="550"/>
      <c r="T22" s="550"/>
      <c r="U22" s="550"/>
      <c r="V22" s="550"/>
      <c r="W22" s="550"/>
    </row>
    <row r="23" spans="2:25" s="630" customFormat="1" ht="18" customHeight="1" x14ac:dyDescent="0.2">
      <c r="B23" s="532" t="s">
        <v>46</v>
      </c>
      <c r="C23" s="547"/>
      <c r="D23" s="551">
        <f>'41benpresaad'!D23</f>
        <v>37872</v>
      </c>
      <c r="E23" s="550"/>
      <c r="F23" s="552">
        <f>'41benpresaad'!F23+'41benpresaad'!H23+'41benpresaad'!J23+'41benpresaad'!L23+'41benpresaad'!N23</f>
        <v>23437</v>
      </c>
      <c r="G23" s="553">
        <f t="shared" si="0"/>
        <v>49.329628928037721</v>
      </c>
      <c r="H23" s="552">
        <f>'41benpresaad'!P23</f>
        <v>1113</v>
      </c>
      <c r="I23" s="553">
        <f>H23*100/$N23</f>
        <v>2.3426153943297341</v>
      </c>
      <c r="J23" s="552">
        <f>'41benpresaad'!R23</f>
        <v>22957</v>
      </c>
      <c r="K23" s="553">
        <f>J23*100/$N23</f>
        <v>48.319336574687966</v>
      </c>
      <c r="L23" s="552">
        <f>'41benpresaad'!T23</f>
        <v>4</v>
      </c>
      <c r="M23" s="553">
        <f t="shared" si="3"/>
        <v>8.4191029445812547E-3</v>
      </c>
      <c r="N23" s="552">
        <f t="shared" si="5"/>
        <v>47511</v>
      </c>
      <c r="O23" s="553">
        <f t="shared" si="6"/>
        <v>100.00000000000001</v>
      </c>
      <c r="P23" s="554"/>
      <c r="Q23" s="554">
        <f t="shared" si="4"/>
        <v>1.2545152091254752</v>
      </c>
      <c r="R23" s="550"/>
      <c r="S23" s="550"/>
      <c r="T23" s="550"/>
      <c r="U23" s="550"/>
      <c r="V23" s="550"/>
      <c r="W23" s="550"/>
    </row>
    <row r="24" spans="2:25" s="630" customFormat="1" ht="22.5" customHeight="1" x14ac:dyDescent="0.2">
      <c r="B24" s="532" t="s">
        <v>47</v>
      </c>
      <c r="C24" s="547"/>
      <c r="D24" s="551">
        <f>'41benpresaad'!D24</f>
        <v>15327</v>
      </c>
      <c r="E24" s="550"/>
      <c r="F24" s="551">
        <f>'41benpresaad'!F24+'41benpresaad'!H24+'41benpresaad'!J24+'41benpresaad'!L24+'41benpresaad'!N24</f>
        <v>8536</v>
      </c>
      <c r="G24" s="555">
        <f t="shared" si="0"/>
        <v>41.497326203208559</v>
      </c>
      <c r="H24" s="552">
        <f>'41benpresaad'!P24</f>
        <v>2517</v>
      </c>
      <c r="I24" s="553">
        <f t="shared" si="1"/>
        <v>12.236266407389403</v>
      </c>
      <c r="J24" s="552">
        <f>'41benpresaad'!R24</f>
        <v>9486</v>
      </c>
      <c r="K24" s="553">
        <f t="shared" si="2"/>
        <v>46.115702479338843</v>
      </c>
      <c r="L24" s="552">
        <f>'41benpresaad'!T24</f>
        <v>31</v>
      </c>
      <c r="M24" s="553">
        <f t="shared" si="3"/>
        <v>0.15070491006319883</v>
      </c>
      <c r="N24" s="551">
        <f t="shared" si="5"/>
        <v>20570</v>
      </c>
      <c r="O24" s="553">
        <f t="shared" si="6"/>
        <v>100</v>
      </c>
      <c r="P24" s="554"/>
      <c r="Q24" s="554">
        <f t="shared" si="4"/>
        <v>1.3420760749005023</v>
      </c>
      <c r="R24" s="550"/>
      <c r="S24" s="550"/>
      <c r="T24" s="550"/>
      <c r="U24" s="550"/>
      <c r="V24" s="550"/>
      <c r="W24" s="550"/>
    </row>
    <row r="25" spans="2:25" s="630" customFormat="1" ht="18" customHeight="1" x14ac:dyDescent="0.2">
      <c r="B25" s="532" t="s">
        <v>48</v>
      </c>
      <c r="C25" s="547"/>
      <c r="D25" s="551">
        <f>'41benpresaad'!D25</f>
        <v>65350</v>
      </c>
      <c r="E25" s="550"/>
      <c r="F25" s="551">
        <f>'41benpresaad'!F25+'41benpresaad'!H25+'41benpresaad'!J25+'41benpresaad'!L25+'41benpresaad'!N25</f>
        <v>48497</v>
      </c>
      <c r="G25" s="555">
        <f t="shared" si="0"/>
        <v>53.797686001752695</v>
      </c>
      <c r="H25" s="552">
        <f>'41benpresaad'!P25</f>
        <v>1325</v>
      </c>
      <c r="I25" s="553">
        <f t="shared" si="1"/>
        <v>1.4698215137497643</v>
      </c>
      <c r="J25" s="552">
        <f>'41benpresaad'!R25</f>
        <v>33858</v>
      </c>
      <c r="K25" s="553">
        <f t="shared" si="2"/>
        <v>37.558654198143032</v>
      </c>
      <c r="L25" s="552">
        <f>'41benpresaad'!T25</f>
        <v>6467</v>
      </c>
      <c r="M25" s="553">
        <f t="shared" si="3"/>
        <v>7.1738382863545098</v>
      </c>
      <c r="N25" s="551">
        <f t="shared" si="5"/>
        <v>90147</v>
      </c>
      <c r="O25" s="553">
        <f t="shared" si="6"/>
        <v>100</v>
      </c>
      <c r="P25" s="554"/>
      <c r="Q25" s="554">
        <f t="shared" si="4"/>
        <v>1.3794491201224177</v>
      </c>
      <c r="R25" s="550"/>
      <c r="S25" s="550"/>
      <c r="T25" s="550"/>
      <c r="U25" s="550"/>
      <c r="V25" s="550"/>
      <c r="W25" s="550"/>
    </row>
    <row r="26" spans="2:25" s="630" customFormat="1" ht="18" customHeight="1" x14ac:dyDescent="0.2">
      <c r="B26" s="532" t="s">
        <v>49</v>
      </c>
      <c r="C26" s="547"/>
      <c r="D26" s="551">
        <f>'41benpresaad'!D26</f>
        <v>8637</v>
      </c>
      <c r="E26" s="550"/>
      <c r="F26" s="551">
        <f>'41benpresaad'!F26+'41benpresaad'!H26+'41benpresaad'!J26+'41benpresaad'!L26+'41benpresaad'!N26</f>
        <v>10693</v>
      </c>
      <c r="G26" s="555">
        <f t="shared" si="0"/>
        <v>82.469535708776803</v>
      </c>
      <c r="H26" s="552">
        <f>'41benpresaad'!P26</f>
        <v>1018</v>
      </c>
      <c r="I26" s="553">
        <f t="shared" si="1"/>
        <v>7.8513034089156255</v>
      </c>
      <c r="J26" s="552">
        <f>'41benpresaad'!R26</f>
        <v>1255</v>
      </c>
      <c r="K26" s="553">
        <f t="shared" si="2"/>
        <v>9.6791608823075741</v>
      </c>
      <c r="L26" s="552">
        <f>'41benpresaad'!T26</f>
        <v>0</v>
      </c>
      <c r="M26" s="553">
        <f t="shared" si="3"/>
        <v>0</v>
      </c>
      <c r="N26" s="551">
        <f t="shared" si="5"/>
        <v>12966</v>
      </c>
      <c r="O26" s="553">
        <f t="shared" si="6"/>
        <v>100</v>
      </c>
      <c r="P26" s="554"/>
      <c r="Q26" s="554">
        <f t="shared" si="4"/>
        <v>1.5012156998957971</v>
      </c>
      <c r="R26" s="550"/>
      <c r="S26" s="550"/>
      <c r="T26" s="550"/>
      <c r="U26" s="550"/>
      <c r="V26" s="550"/>
      <c r="W26" s="550"/>
    </row>
    <row r="27" spans="2:25" s="630" customFormat="1" ht="18" customHeight="1" x14ac:dyDescent="0.2">
      <c r="B27" s="532" t="s">
        <v>4</v>
      </c>
      <c r="C27" s="547"/>
      <c r="D27" s="551">
        <f>'41benpresaad'!D27</f>
        <v>3183</v>
      </c>
      <c r="E27" s="550"/>
      <c r="F27" s="551">
        <f>'41benpresaad'!F27+'41benpresaad'!H27+'41benpresaad'!J27+'41benpresaad'!L27+'41benpresaad'!N27</f>
        <v>2654</v>
      </c>
      <c r="G27" s="555">
        <f t="shared" si="0"/>
        <v>61.807172799254772</v>
      </c>
      <c r="H27" s="552">
        <f>'41benpresaad'!P27</f>
        <v>4</v>
      </c>
      <c r="I27" s="553">
        <f t="shared" si="1"/>
        <v>9.3153237074988363E-2</v>
      </c>
      <c r="J27" s="552">
        <f>'41benpresaad'!R27</f>
        <v>1636</v>
      </c>
      <c r="K27" s="553">
        <f t="shared" si="2"/>
        <v>38.099673963670234</v>
      </c>
      <c r="L27" s="552">
        <f>'41benpresaad'!T27</f>
        <v>0</v>
      </c>
      <c r="M27" s="553">
        <f t="shared" si="3"/>
        <v>0</v>
      </c>
      <c r="N27" s="552">
        <f t="shared" si="5"/>
        <v>4294</v>
      </c>
      <c r="O27" s="553">
        <f t="shared" si="6"/>
        <v>100</v>
      </c>
      <c r="P27" s="554"/>
      <c r="Q27" s="554">
        <f t="shared" si="4"/>
        <v>1.3490417844800502</v>
      </c>
      <c r="R27" s="550"/>
      <c r="S27" s="550"/>
      <c r="T27" s="550"/>
      <c r="U27" s="550"/>
      <c r="V27" s="550"/>
      <c r="W27" s="550"/>
    </row>
    <row r="28" spans="2:25" s="550" customFormat="1" ht="8.25" customHeight="1" x14ac:dyDescent="0.2">
      <c r="B28" s="556"/>
      <c r="C28" s="547"/>
      <c r="D28" s="557"/>
      <c r="F28" s="551"/>
      <c r="G28" s="558"/>
      <c r="H28" s="551"/>
      <c r="I28" s="558"/>
      <c r="J28" s="551"/>
      <c r="K28" s="558"/>
      <c r="L28" s="551"/>
      <c r="M28" s="558"/>
      <c r="N28" s="552"/>
      <c r="O28" s="554"/>
      <c r="P28" s="554"/>
      <c r="Q28" s="558"/>
    </row>
    <row r="29" spans="2:25" s="550" customFormat="1" ht="3" customHeight="1" x14ac:dyDescent="0.2">
      <c r="B29" s="546"/>
      <c r="C29" s="547"/>
      <c r="D29" s="559"/>
      <c r="F29" s="560"/>
      <c r="G29" s="560"/>
      <c r="H29" s="560"/>
      <c r="I29" s="560"/>
      <c r="J29" s="560"/>
      <c r="K29" s="560"/>
      <c r="L29" s="560"/>
      <c r="M29" s="560"/>
      <c r="N29" s="533"/>
      <c r="O29" s="560"/>
      <c r="P29" s="560"/>
      <c r="Q29" s="560"/>
    </row>
    <row r="30" spans="2:25" s="550" customFormat="1" ht="20.25" customHeight="1" x14ac:dyDescent="0.2">
      <c r="B30" s="532" t="s">
        <v>3</v>
      </c>
      <c r="C30" s="561"/>
      <c r="D30" s="533">
        <f>SUM(D10:D29)</f>
        <v>1319400</v>
      </c>
      <c r="E30" s="562"/>
      <c r="F30" s="533">
        <f>SUM(F10:F27)</f>
        <v>1030940</v>
      </c>
      <c r="G30" s="563">
        <f>F30*100/$N30</f>
        <v>58.892987327845091</v>
      </c>
      <c r="H30" s="533">
        <f>SUM(H10:H27)</f>
        <v>188978</v>
      </c>
      <c r="I30" s="563">
        <f>H30*100/$N30</f>
        <v>10.795467203951258</v>
      </c>
      <c r="J30" s="533">
        <f>SUM(J10:J27)</f>
        <v>521430</v>
      </c>
      <c r="K30" s="563">
        <f>J30*100/$N30</f>
        <v>29.786961784738459</v>
      </c>
      <c r="L30" s="533">
        <f>SUM(L10:L28)</f>
        <v>9183</v>
      </c>
      <c r="M30" s="563">
        <f>L30*100/$N30</f>
        <v>0.52458368346518858</v>
      </c>
      <c r="N30" s="533">
        <f>F30+H30+J30+L30</f>
        <v>1750531</v>
      </c>
      <c r="O30" s="563">
        <f>G30+I30+K30+M30</f>
        <v>100.00000000000001</v>
      </c>
      <c r="P30" s="564"/>
      <c r="Q30" s="564">
        <f>(N30/D30)</f>
        <v>1.3267629225405488</v>
      </c>
    </row>
    <row r="31" spans="2:25" s="550" customFormat="1" ht="5.25" customHeight="1" x14ac:dyDescent="0.2">
      <c r="B31" s="532"/>
      <c r="C31" s="561"/>
      <c r="D31" s="533"/>
      <c r="E31" s="562"/>
      <c r="F31" s="533"/>
      <c r="G31" s="564"/>
      <c r="H31" s="533"/>
      <c r="I31" s="564"/>
      <c r="J31" s="533"/>
      <c r="K31" s="564"/>
      <c r="L31" s="533"/>
      <c r="M31" s="564"/>
      <c r="N31" s="533"/>
      <c r="O31" s="564"/>
      <c r="P31" s="533"/>
      <c r="Q31" s="564"/>
      <c r="R31" s="533"/>
      <c r="S31" s="564"/>
      <c r="T31" s="533"/>
      <c r="U31" s="564"/>
      <c r="V31" s="533"/>
      <c r="W31" s="564"/>
      <c r="X31" s="564"/>
      <c r="Y31" s="564"/>
    </row>
    <row r="32" spans="2:25" s="537" customFormat="1" ht="18.75" customHeight="1" x14ac:dyDescent="0.2">
      <c r="B32" s="541" t="s">
        <v>42</v>
      </c>
      <c r="C32" s="565"/>
      <c r="D32" s="565"/>
      <c r="E32" s="565"/>
      <c r="F32" s="565"/>
      <c r="G32" s="565"/>
      <c r="H32" s="565"/>
      <c r="I32" s="565"/>
      <c r="J32" s="565"/>
      <c r="K32" s="565"/>
      <c r="L32" s="565"/>
      <c r="N32" s="565"/>
      <c r="O32" s="565"/>
      <c r="P32" s="565"/>
      <c r="Q32" s="565"/>
      <c r="R32" s="565"/>
      <c r="S32" s="565"/>
      <c r="T32" s="565"/>
      <c r="U32" s="565"/>
      <c r="V32" s="565"/>
      <c r="W32" s="565"/>
    </row>
    <row r="33" spans="2:25" x14ac:dyDescent="0.2">
      <c r="B33" s="181" t="s">
        <v>50</v>
      </c>
      <c r="F33" s="178"/>
      <c r="G33" s="178"/>
      <c r="H33" s="178"/>
      <c r="I33" s="178"/>
      <c r="J33" s="178"/>
      <c r="K33" s="178"/>
      <c r="L33" s="178"/>
      <c r="M33" s="178"/>
      <c r="N33" s="178"/>
      <c r="O33" s="178"/>
      <c r="P33" s="178"/>
      <c r="Q33" s="178"/>
      <c r="R33" s="178"/>
      <c r="S33" s="178"/>
      <c r="T33" s="178"/>
      <c r="U33" s="178"/>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24">
    <tabColor theme="0"/>
    <pageSetUpPr fitToPage="1"/>
  </sheetPr>
  <dimension ref="A1:Y56"/>
  <sheetViews>
    <sheetView showGridLines="0"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35</v>
      </c>
      <c r="C1" s="46"/>
      <c r="D1" s="46"/>
      <c r="E1" s="46"/>
      <c r="F1" s="179" t="s">
        <v>67</v>
      </c>
      <c r="G1" s="179"/>
      <c r="H1" s="179" t="s">
        <v>58</v>
      </c>
      <c r="I1" s="179"/>
      <c r="J1" s="179" t="s">
        <v>59</v>
      </c>
      <c r="K1" s="179"/>
      <c r="L1" s="179" t="s">
        <v>66</v>
      </c>
      <c r="M1" s="179"/>
      <c r="N1" s="179" t="s">
        <v>61</v>
      </c>
      <c r="O1" s="179"/>
      <c r="P1" s="179" t="s">
        <v>70</v>
      </c>
      <c r="Q1" s="179"/>
      <c r="R1" s="179" t="s">
        <v>69</v>
      </c>
      <c r="S1" s="179"/>
      <c r="T1" s="179" t="s">
        <v>68</v>
      </c>
      <c r="U1" s="179"/>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46" t="s">
        <v>427</v>
      </c>
      <c r="C3" s="1046"/>
      <c r="D3" s="1046"/>
      <c r="E3" s="1046"/>
      <c r="F3" s="1046"/>
      <c r="G3" s="1046"/>
      <c r="H3" s="1046"/>
      <c r="I3" s="1046"/>
      <c r="J3" s="1046"/>
      <c r="K3" s="1046"/>
      <c r="L3" s="1046"/>
      <c r="M3" s="1046"/>
      <c r="N3" s="1046"/>
      <c r="O3" s="1046"/>
      <c r="P3" s="1046"/>
      <c r="Q3" s="1046"/>
      <c r="R3" s="1046"/>
      <c r="S3" s="1046"/>
      <c r="T3" s="1046"/>
      <c r="U3" s="1046"/>
      <c r="V3" s="1046"/>
      <c r="W3" s="1046"/>
      <c r="X3" s="1046"/>
      <c r="Y3" s="13"/>
    </row>
    <row r="4" spans="2:25" s="7" customFormat="1" ht="14.25" customHeight="1" x14ac:dyDescent="0.2">
      <c r="B4" s="1061" t="str">
        <f>porsaad!B6</f>
        <v>Situación a 28 de febrero de 2023</v>
      </c>
      <c r="C4" s="1061"/>
      <c r="D4" s="1061"/>
      <c r="E4" s="1061"/>
      <c r="F4" s="1061"/>
      <c r="G4" s="1061"/>
      <c r="H4" s="1061"/>
      <c r="I4" s="1061"/>
      <c r="J4" s="1061"/>
      <c r="K4" s="1061"/>
      <c r="L4" s="1061"/>
      <c r="M4" s="1061"/>
      <c r="N4" s="1061"/>
      <c r="O4" s="1061"/>
      <c r="P4" s="1061"/>
      <c r="Q4" s="1061"/>
      <c r="R4" s="1061"/>
      <c r="S4" s="1061"/>
      <c r="T4" s="1061"/>
      <c r="U4" s="1061"/>
      <c r="V4" s="1061"/>
      <c r="W4" s="1061"/>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46" t="s">
        <v>55</v>
      </c>
      <c r="G6" s="1147"/>
      <c r="H6" s="1147"/>
      <c r="I6" s="1147"/>
      <c r="J6" s="1147"/>
      <c r="K6" s="1147"/>
      <c r="L6" s="1147"/>
      <c r="M6" s="1147"/>
      <c r="N6" s="1147"/>
      <c r="O6" s="1147"/>
      <c r="P6" s="1147"/>
      <c r="Q6" s="1147"/>
      <c r="R6" s="1147"/>
      <c r="S6" s="1147"/>
      <c r="T6" s="1147"/>
      <c r="U6" s="1147"/>
      <c r="V6" s="1147"/>
      <c r="W6" s="1148"/>
      <c r="X6" s="133"/>
      <c r="Y6" s="133"/>
    </row>
    <row r="7" spans="2:25" s="7" customFormat="1" ht="64.5" customHeight="1" x14ac:dyDescent="0.2">
      <c r="B7" s="1129" t="s">
        <v>15</v>
      </c>
      <c r="C7" s="195"/>
      <c r="D7" s="196" t="s">
        <v>257</v>
      </c>
      <c r="E7" s="195"/>
      <c r="F7" s="1149" t="s">
        <v>57</v>
      </c>
      <c r="G7" s="1150"/>
      <c r="H7" s="1149" t="s">
        <v>58</v>
      </c>
      <c r="I7" s="1150"/>
      <c r="J7" s="1149" t="s">
        <v>59</v>
      </c>
      <c r="K7" s="1150"/>
      <c r="L7" s="1149" t="s">
        <v>60</v>
      </c>
      <c r="M7" s="1150"/>
      <c r="N7" s="1149" t="s">
        <v>61</v>
      </c>
      <c r="O7" s="1150"/>
      <c r="P7" s="1149" t="s">
        <v>62</v>
      </c>
      <c r="Q7" s="1150"/>
      <c r="R7" s="1149" t="s">
        <v>63</v>
      </c>
      <c r="S7" s="1150"/>
      <c r="T7" s="1149" t="s">
        <v>64</v>
      </c>
      <c r="U7" s="1150"/>
      <c r="V7" s="1151" t="s">
        <v>3</v>
      </c>
      <c r="W7" s="1152"/>
      <c r="X7" s="51"/>
      <c r="Y7" s="196" t="s">
        <v>258</v>
      </c>
    </row>
    <row r="8" spans="2:25" s="124" customFormat="1" ht="20.25" customHeight="1" x14ac:dyDescent="0.2">
      <c r="B8" s="1130"/>
      <c r="C8" s="39"/>
      <c r="D8" s="197" t="s">
        <v>12</v>
      </c>
      <c r="E8" s="39"/>
      <c r="F8" s="198" t="s">
        <v>12</v>
      </c>
      <c r="G8" s="52" t="s">
        <v>31</v>
      </c>
      <c r="H8" s="198" t="s">
        <v>12</v>
      </c>
      <c r="I8" s="52" t="s">
        <v>31</v>
      </c>
      <c r="J8" s="198" t="s">
        <v>12</v>
      </c>
      <c r="K8" s="52" t="s">
        <v>31</v>
      </c>
      <c r="L8" s="198" t="s">
        <v>12</v>
      </c>
      <c r="M8" s="52" t="s">
        <v>31</v>
      </c>
      <c r="N8" s="198" t="s">
        <v>12</v>
      </c>
      <c r="O8" s="52" t="s">
        <v>31</v>
      </c>
      <c r="P8" s="198" t="s">
        <v>12</v>
      </c>
      <c r="Q8" s="52" t="s">
        <v>31</v>
      </c>
      <c r="R8" s="198" t="s">
        <v>12</v>
      </c>
      <c r="S8" s="52" t="s">
        <v>31</v>
      </c>
      <c r="T8" s="198" t="s">
        <v>12</v>
      </c>
      <c r="U8" s="52" t="s">
        <v>31</v>
      </c>
      <c r="V8" s="198" t="s">
        <v>12</v>
      </c>
      <c r="W8" s="52" t="s">
        <v>31</v>
      </c>
      <c r="X8" s="51"/>
      <c r="Y8" s="197"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76358</v>
      </c>
      <c r="E10" s="125"/>
      <c r="F10" s="153">
        <v>17</v>
      </c>
      <c r="G10" s="75">
        <v>4.1448354287779113E-2</v>
      </c>
      <c r="H10" s="153">
        <v>26803</v>
      </c>
      <c r="I10" s="75">
        <v>22.496891373428415</v>
      </c>
      <c r="J10" s="153">
        <v>32906</v>
      </c>
      <c r="K10" s="75">
        <v>25.898844759971517</v>
      </c>
      <c r="L10" s="153">
        <v>5960</v>
      </c>
      <c r="M10" s="75">
        <v>6.7656467537436367</v>
      </c>
      <c r="N10" s="153">
        <v>11960</v>
      </c>
      <c r="O10" s="75">
        <v>12.528030778060005</v>
      </c>
      <c r="P10" s="153">
        <v>2497</v>
      </c>
      <c r="Q10" s="75">
        <v>2.7451563878290628</v>
      </c>
      <c r="R10" s="153">
        <v>26100</v>
      </c>
      <c r="S10" s="75">
        <v>29.514416587843943</v>
      </c>
      <c r="T10" s="153">
        <v>8</v>
      </c>
      <c r="U10" s="75">
        <v>9.5650048356413341E-3</v>
      </c>
      <c r="V10" s="153">
        <f>F10+H10+J10+L10+N10+P10+R10+T10</f>
        <v>106251</v>
      </c>
      <c r="W10" s="75">
        <f t="shared" ref="V10:W27" si="0">G10+I10+K10+M10+O10+Q10+S10+U10</f>
        <v>100</v>
      </c>
      <c r="X10" s="154"/>
      <c r="Y10" s="155">
        <f t="shared" ref="Y10:Y27" si="1">V10/D10</f>
        <v>1.391484847691139</v>
      </c>
    </row>
    <row r="11" spans="2:25" s="125" customFormat="1" ht="18" customHeight="1" x14ac:dyDescent="0.2">
      <c r="B11" s="32" t="s">
        <v>10</v>
      </c>
      <c r="C11" s="28"/>
      <c r="D11" s="156">
        <v>11779</v>
      </c>
      <c r="F11" s="157">
        <v>1534</v>
      </c>
      <c r="G11" s="182">
        <v>14.391281630215721</v>
      </c>
      <c r="H11" s="157">
        <v>636</v>
      </c>
      <c r="I11" s="182">
        <v>3.2171381652608795</v>
      </c>
      <c r="J11" s="157">
        <v>758</v>
      </c>
      <c r="K11" s="182">
        <v>5.0160483690378443</v>
      </c>
      <c r="L11" s="157">
        <v>462</v>
      </c>
      <c r="M11" s="182">
        <v>3.4634619690975592</v>
      </c>
      <c r="N11" s="157">
        <v>2567</v>
      </c>
      <c r="O11" s="182">
        <v>20.243338060759871</v>
      </c>
      <c r="P11" s="157">
        <v>3407</v>
      </c>
      <c r="Q11" s="182">
        <v>22.057176979920879</v>
      </c>
      <c r="R11" s="157">
        <v>4591</v>
      </c>
      <c r="S11" s="182">
        <v>31.611554825707248</v>
      </c>
      <c r="T11" s="157">
        <v>0</v>
      </c>
      <c r="U11" s="182">
        <v>0</v>
      </c>
      <c r="V11" s="157">
        <f t="shared" si="0"/>
        <v>13955</v>
      </c>
      <c r="W11" s="182">
        <f t="shared" si="0"/>
        <v>100</v>
      </c>
      <c r="X11" s="154"/>
      <c r="Y11" s="158">
        <f t="shared" si="1"/>
        <v>1.1847355463112319</v>
      </c>
    </row>
    <row r="12" spans="2:25" s="125" customFormat="1" ht="22.5" customHeight="1" x14ac:dyDescent="0.2">
      <c r="B12" s="32" t="s">
        <v>40</v>
      </c>
      <c r="C12" s="28"/>
      <c r="D12" s="156">
        <v>7044</v>
      </c>
      <c r="F12" s="126">
        <v>2139</v>
      </c>
      <c r="G12" s="182">
        <v>26.047201285061163</v>
      </c>
      <c r="H12" s="126">
        <v>211</v>
      </c>
      <c r="I12" s="182">
        <v>1.4456938094649698</v>
      </c>
      <c r="J12" s="126">
        <v>899</v>
      </c>
      <c r="K12" s="182">
        <v>7.7350796985048804</v>
      </c>
      <c r="L12" s="126">
        <v>531</v>
      </c>
      <c r="M12" s="182">
        <v>6.5735821079945636</v>
      </c>
      <c r="N12" s="126">
        <v>1647</v>
      </c>
      <c r="O12" s="182">
        <v>20.560978623501793</v>
      </c>
      <c r="P12" s="126">
        <v>1298</v>
      </c>
      <c r="Q12" s="182">
        <v>11.083652539231435</v>
      </c>
      <c r="R12" s="126">
        <v>2659</v>
      </c>
      <c r="S12" s="182">
        <v>26.553811936241196</v>
      </c>
      <c r="T12" s="126">
        <v>4</v>
      </c>
      <c r="U12" s="182">
        <v>0</v>
      </c>
      <c r="V12" s="157">
        <f t="shared" si="0"/>
        <v>9388</v>
      </c>
      <c r="W12" s="182">
        <f t="shared" si="0"/>
        <v>100</v>
      </c>
      <c r="X12" s="154"/>
      <c r="Y12" s="158">
        <f t="shared" si="1"/>
        <v>1.3327654741624078</v>
      </c>
    </row>
    <row r="13" spans="2:25" s="125" customFormat="1" ht="18" customHeight="1" x14ac:dyDescent="0.2">
      <c r="B13" s="32" t="s">
        <v>41</v>
      </c>
      <c r="C13" s="28"/>
      <c r="D13" s="156">
        <v>7150</v>
      </c>
      <c r="F13" s="157">
        <v>168</v>
      </c>
      <c r="G13" s="182">
        <v>2.2477064220183487</v>
      </c>
      <c r="H13" s="157">
        <v>1899</v>
      </c>
      <c r="I13" s="182">
        <v>9.8776758409785934</v>
      </c>
      <c r="J13" s="157">
        <v>511</v>
      </c>
      <c r="K13" s="182">
        <v>2.6758409785932722</v>
      </c>
      <c r="L13" s="157">
        <v>563</v>
      </c>
      <c r="M13" s="182">
        <v>7.477064220183486</v>
      </c>
      <c r="N13" s="157">
        <v>1919</v>
      </c>
      <c r="O13" s="182">
        <v>19.602446483180429</v>
      </c>
      <c r="P13" s="157">
        <v>432</v>
      </c>
      <c r="Q13" s="182">
        <v>6.666666666666667</v>
      </c>
      <c r="R13" s="157">
        <v>4243</v>
      </c>
      <c r="S13" s="182">
        <v>51.452599388379205</v>
      </c>
      <c r="T13" s="157">
        <v>0</v>
      </c>
      <c r="U13" s="182">
        <v>0</v>
      </c>
      <c r="V13" s="157">
        <f t="shared" si="0"/>
        <v>9735</v>
      </c>
      <c r="W13" s="182">
        <f t="shared" si="0"/>
        <v>100</v>
      </c>
      <c r="X13" s="154"/>
      <c r="Y13" s="158">
        <f t="shared" si="1"/>
        <v>1.3615384615384616</v>
      </c>
    </row>
    <row r="14" spans="2:25" s="125" customFormat="1" ht="18" customHeight="1" x14ac:dyDescent="0.2">
      <c r="B14" s="32" t="s">
        <v>9</v>
      </c>
      <c r="C14" s="28"/>
      <c r="D14" s="156">
        <v>12141</v>
      </c>
      <c r="F14" s="157">
        <v>319</v>
      </c>
      <c r="G14" s="182">
        <v>0.16137708445400753</v>
      </c>
      <c r="H14" s="157">
        <v>454</v>
      </c>
      <c r="I14" s="182">
        <v>3.0984400215169448</v>
      </c>
      <c r="J14" s="157">
        <v>186</v>
      </c>
      <c r="K14" s="182">
        <v>0</v>
      </c>
      <c r="L14" s="157">
        <v>1303</v>
      </c>
      <c r="M14" s="182">
        <v>14.922001075847231</v>
      </c>
      <c r="N14" s="157">
        <v>2594</v>
      </c>
      <c r="O14" s="182">
        <v>24.314147391070467</v>
      </c>
      <c r="P14" s="157">
        <v>3576</v>
      </c>
      <c r="Q14" s="182">
        <v>21.79666487358795</v>
      </c>
      <c r="R14" s="157">
        <v>4903</v>
      </c>
      <c r="S14" s="182">
        <v>35.707369553523399</v>
      </c>
      <c r="T14" s="157">
        <v>0</v>
      </c>
      <c r="U14" s="182">
        <v>0</v>
      </c>
      <c r="V14" s="157">
        <f t="shared" si="0"/>
        <v>13335</v>
      </c>
      <c r="W14" s="182">
        <f t="shared" si="0"/>
        <v>100</v>
      </c>
      <c r="X14" s="154"/>
      <c r="Y14" s="158">
        <f t="shared" si="1"/>
        <v>1.0983444526809982</v>
      </c>
    </row>
    <row r="15" spans="2:25" s="125" customFormat="1" ht="18" customHeight="1" x14ac:dyDescent="0.2">
      <c r="B15" s="32" t="s">
        <v>8</v>
      </c>
      <c r="C15" s="28"/>
      <c r="D15" s="156">
        <v>5908</v>
      </c>
      <c r="F15" s="126">
        <v>2932</v>
      </c>
      <c r="G15" s="182">
        <v>0</v>
      </c>
      <c r="H15" s="126">
        <v>563</v>
      </c>
      <c r="I15" s="182">
        <v>5.5706304868316039</v>
      </c>
      <c r="J15" s="126">
        <v>546</v>
      </c>
      <c r="K15" s="182">
        <v>8.0925778132482051</v>
      </c>
      <c r="L15" s="126">
        <v>800</v>
      </c>
      <c r="M15" s="182">
        <v>12.721468475658419</v>
      </c>
      <c r="N15" s="126">
        <v>2273</v>
      </c>
      <c r="O15" s="182">
        <v>33.998403830806069</v>
      </c>
      <c r="P15" s="126">
        <v>93</v>
      </c>
      <c r="Q15" s="182">
        <v>0</v>
      </c>
      <c r="R15" s="126">
        <v>2521</v>
      </c>
      <c r="S15" s="182">
        <v>39.616919393455703</v>
      </c>
      <c r="T15" s="126">
        <v>0</v>
      </c>
      <c r="U15" s="182">
        <v>0</v>
      </c>
      <c r="V15" s="157">
        <f t="shared" si="0"/>
        <v>9728</v>
      </c>
      <c r="W15" s="182">
        <f t="shared" si="0"/>
        <v>100</v>
      </c>
      <c r="X15" s="154"/>
      <c r="Y15" s="158">
        <f t="shared" si="1"/>
        <v>1.6465809072444144</v>
      </c>
    </row>
    <row r="16" spans="2:25" s="128" customFormat="1" ht="18" customHeight="1" x14ac:dyDescent="0.2">
      <c r="B16" s="127" t="s">
        <v>7</v>
      </c>
      <c r="C16" s="129"/>
      <c r="D16" s="159">
        <v>33371</v>
      </c>
      <c r="E16" s="160"/>
      <c r="F16" s="161">
        <v>5484</v>
      </c>
      <c r="G16" s="183">
        <v>14.10823965697068</v>
      </c>
      <c r="H16" s="161">
        <v>3265</v>
      </c>
      <c r="I16" s="183">
        <v>4.2299223548499247</v>
      </c>
      <c r="J16" s="161">
        <v>3762</v>
      </c>
      <c r="K16" s="183">
        <v>9.7183914706223202</v>
      </c>
      <c r="L16" s="161">
        <v>2132</v>
      </c>
      <c r="M16" s="183">
        <v>5.5742264457063389</v>
      </c>
      <c r="N16" s="161">
        <v>5126</v>
      </c>
      <c r="O16" s="183">
        <v>12.858963958743772</v>
      </c>
      <c r="P16" s="161">
        <v>15824</v>
      </c>
      <c r="Q16" s="183">
        <v>32.65036504809364</v>
      </c>
      <c r="R16" s="161">
        <v>8841</v>
      </c>
      <c r="S16" s="183">
        <v>20.020859891065012</v>
      </c>
      <c r="T16" s="161">
        <v>584</v>
      </c>
      <c r="U16" s="183">
        <v>0.83903117394831384</v>
      </c>
      <c r="V16" s="161">
        <f t="shared" si="0"/>
        <v>45018</v>
      </c>
      <c r="W16" s="183">
        <f t="shared" si="0"/>
        <v>100</v>
      </c>
      <c r="X16" s="162"/>
      <c r="Y16" s="158">
        <f t="shared" si="1"/>
        <v>1.3490156123580355</v>
      </c>
    </row>
    <row r="17" spans="2:25" s="128" customFormat="1" ht="18" customHeight="1" x14ac:dyDescent="0.2">
      <c r="B17" s="127" t="s">
        <v>43</v>
      </c>
      <c r="C17" s="129"/>
      <c r="D17" s="159">
        <v>20986</v>
      </c>
      <c r="E17" s="160"/>
      <c r="F17" s="161">
        <v>2583</v>
      </c>
      <c r="G17" s="183">
        <v>6.9774527726995732</v>
      </c>
      <c r="H17" s="161">
        <v>4727</v>
      </c>
      <c r="I17" s="183">
        <v>8.4573866109515112</v>
      </c>
      <c r="J17" s="161">
        <v>2976</v>
      </c>
      <c r="K17" s="183">
        <v>12.122399233916601</v>
      </c>
      <c r="L17" s="161">
        <v>1128</v>
      </c>
      <c r="M17" s="183">
        <v>4.8359014538173586</v>
      </c>
      <c r="N17" s="161">
        <v>6468</v>
      </c>
      <c r="O17" s="183">
        <v>28.332027509358404</v>
      </c>
      <c r="P17" s="161">
        <v>3144</v>
      </c>
      <c r="Q17" s="183">
        <v>12.823191433794724</v>
      </c>
      <c r="R17" s="161">
        <v>7243</v>
      </c>
      <c r="S17" s="183">
        <v>26.412466266213983</v>
      </c>
      <c r="T17" s="161">
        <v>12</v>
      </c>
      <c r="U17" s="183">
        <v>3.9174719247845394E-2</v>
      </c>
      <c r="V17" s="161">
        <f t="shared" si="0"/>
        <v>28281</v>
      </c>
      <c r="W17" s="183">
        <f t="shared" si="0"/>
        <v>99.999999999999986</v>
      </c>
      <c r="X17" s="162"/>
      <c r="Y17" s="158">
        <f t="shared" si="1"/>
        <v>1.3476126941770705</v>
      </c>
    </row>
    <row r="18" spans="2:25" s="128" customFormat="1" ht="18" customHeight="1" x14ac:dyDescent="0.2">
      <c r="B18" s="127" t="s">
        <v>44</v>
      </c>
      <c r="C18" s="129"/>
      <c r="D18" s="159">
        <v>42941</v>
      </c>
      <c r="E18" s="160"/>
      <c r="F18" s="161">
        <v>64</v>
      </c>
      <c r="G18" s="183">
        <v>0.38917682645664642</v>
      </c>
      <c r="H18" s="161">
        <v>3079</v>
      </c>
      <c r="I18" s="183">
        <v>5.0131877455410665</v>
      </c>
      <c r="J18" s="161">
        <v>5564</v>
      </c>
      <c r="K18" s="183">
        <v>10.515152074072708</v>
      </c>
      <c r="L18" s="161">
        <v>3211</v>
      </c>
      <c r="M18" s="183">
        <v>6.5237840529723146</v>
      </c>
      <c r="N18" s="161">
        <v>15865</v>
      </c>
      <c r="O18" s="183">
        <v>32.416031871922094</v>
      </c>
      <c r="P18" s="161">
        <v>5467</v>
      </c>
      <c r="Q18" s="183">
        <v>11.359905564675286</v>
      </c>
      <c r="R18" s="161">
        <v>18551</v>
      </c>
      <c r="S18" s="183">
        <v>33.677628788018517</v>
      </c>
      <c r="T18" s="161">
        <v>61</v>
      </c>
      <c r="U18" s="183">
        <v>0.10513307634136894</v>
      </c>
      <c r="V18" s="161">
        <f t="shared" si="0"/>
        <v>51862</v>
      </c>
      <c r="W18" s="183">
        <f t="shared" si="0"/>
        <v>100.00000000000001</v>
      </c>
      <c r="X18" s="162"/>
      <c r="Y18" s="158">
        <f t="shared" si="1"/>
        <v>1.2077501688363104</v>
      </c>
    </row>
    <row r="19" spans="2:25" s="128" customFormat="1" ht="18" customHeight="1" x14ac:dyDescent="0.2">
      <c r="B19" s="127" t="s">
        <v>6</v>
      </c>
      <c r="C19" s="129"/>
      <c r="D19" s="159">
        <v>41010</v>
      </c>
      <c r="E19" s="160"/>
      <c r="F19" s="161">
        <v>7</v>
      </c>
      <c r="G19" s="183">
        <v>7.0628950806935764E-3</v>
      </c>
      <c r="H19" s="161">
        <v>9580</v>
      </c>
      <c r="I19" s="183">
        <v>5.0323127449941731</v>
      </c>
      <c r="J19" s="161">
        <v>658</v>
      </c>
      <c r="K19" s="183">
        <v>8.1223293427976129E-2</v>
      </c>
      <c r="L19" s="161">
        <v>2411</v>
      </c>
      <c r="M19" s="183">
        <v>7.5113889183176186</v>
      </c>
      <c r="N19" s="161">
        <v>6273</v>
      </c>
      <c r="O19" s="183">
        <v>19.811420701345483</v>
      </c>
      <c r="P19" s="161">
        <v>6659</v>
      </c>
      <c r="Q19" s="183">
        <v>16.121058021683087</v>
      </c>
      <c r="R19" s="161">
        <v>26723</v>
      </c>
      <c r="S19" s="183">
        <v>51.403750397287851</v>
      </c>
      <c r="T19" s="161">
        <v>116</v>
      </c>
      <c r="U19" s="183">
        <v>3.1783027863121094E-2</v>
      </c>
      <c r="V19" s="161">
        <f t="shared" si="0"/>
        <v>52427</v>
      </c>
      <c r="W19" s="183">
        <f t="shared" si="0"/>
        <v>100.00000000000001</v>
      </c>
      <c r="X19" s="162"/>
      <c r="Y19" s="158">
        <f t="shared" si="1"/>
        <v>1.2783955132894416</v>
      </c>
    </row>
    <row r="20" spans="2:25" s="125" customFormat="1" ht="18" customHeight="1" x14ac:dyDescent="0.2">
      <c r="B20" s="127" t="s">
        <v>5</v>
      </c>
      <c r="C20" s="28"/>
      <c r="D20" s="156">
        <v>11341</v>
      </c>
      <c r="F20" s="157">
        <v>259</v>
      </c>
      <c r="G20" s="182">
        <v>2.6190698107931776</v>
      </c>
      <c r="H20" s="157">
        <v>548</v>
      </c>
      <c r="I20" s="182">
        <v>3.3647124615528008</v>
      </c>
      <c r="J20" s="157">
        <v>213</v>
      </c>
      <c r="K20" s="182">
        <v>1.8175039612265822</v>
      </c>
      <c r="L20" s="157">
        <v>685</v>
      </c>
      <c r="M20" s="182">
        <v>6.0117438717494638</v>
      </c>
      <c r="N20" s="157">
        <v>3069</v>
      </c>
      <c r="O20" s="182">
        <v>28.250535930655232</v>
      </c>
      <c r="P20" s="157">
        <v>5583</v>
      </c>
      <c r="Q20" s="182">
        <v>37.794761860378415</v>
      </c>
      <c r="R20" s="157">
        <v>1933</v>
      </c>
      <c r="S20" s="182">
        <v>20.141672103644328</v>
      </c>
      <c r="T20" s="157">
        <v>0</v>
      </c>
      <c r="U20" s="182">
        <v>0</v>
      </c>
      <c r="V20" s="157">
        <f t="shared" si="0"/>
        <v>12290</v>
      </c>
      <c r="W20" s="182">
        <f t="shared" si="0"/>
        <v>100</v>
      </c>
      <c r="X20" s="154"/>
      <c r="Y20" s="158">
        <f t="shared" si="1"/>
        <v>1.0836786879463891</v>
      </c>
    </row>
    <row r="21" spans="2:25" s="125" customFormat="1" ht="18" customHeight="1" x14ac:dyDescent="0.2">
      <c r="B21" s="32" t="s">
        <v>38</v>
      </c>
      <c r="C21" s="28"/>
      <c r="D21" s="156">
        <v>24248</v>
      </c>
      <c r="F21" s="157">
        <v>1380</v>
      </c>
      <c r="G21" s="182">
        <v>5.3052431721922009</v>
      </c>
      <c r="H21" s="157">
        <v>1614</v>
      </c>
      <c r="I21" s="182">
        <v>3.6950489265371695</v>
      </c>
      <c r="J21" s="157">
        <v>8793</v>
      </c>
      <c r="K21" s="182">
        <v>30.798159778004965</v>
      </c>
      <c r="L21" s="157">
        <v>1829</v>
      </c>
      <c r="M21" s="182">
        <v>7.5471009201109975</v>
      </c>
      <c r="N21" s="157">
        <v>4188</v>
      </c>
      <c r="O21" s="182">
        <v>17.328757119906527</v>
      </c>
      <c r="P21" s="157">
        <v>4713</v>
      </c>
      <c r="Q21" s="182">
        <v>16.445158463560684</v>
      </c>
      <c r="R21" s="157">
        <v>5006</v>
      </c>
      <c r="S21" s="182">
        <v>18.613991529136847</v>
      </c>
      <c r="T21" s="157">
        <v>70</v>
      </c>
      <c r="U21" s="182">
        <v>0.26654009055060612</v>
      </c>
      <c r="V21" s="157">
        <f t="shared" si="0"/>
        <v>27593</v>
      </c>
      <c r="W21" s="182">
        <f t="shared" si="0"/>
        <v>100.00000000000001</v>
      </c>
      <c r="X21" s="154"/>
      <c r="Y21" s="158">
        <f t="shared" si="1"/>
        <v>1.1379495216100297</v>
      </c>
    </row>
    <row r="22" spans="2:25" s="125" customFormat="1" ht="21" customHeight="1" x14ac:dyDescent="0.2">
      <c r="B22" s="32" t="s">
        <v>45</v>
      </c>
      <c r="C22" s="28"/>
      <c r="D22" s="156">
        <v>56143</v>
      </c>
      <c r="F22" s="157">
        <v>1784</v>
      </c>
      <c r="G22" s="182">
        <v>2.2532814395789673</v>
      </c>
      <c r="H22" s="157">
        <v>12997</v>
      </c>
      <c r="I22" s="182">
        <v>13.798591305169941</v>
      </c>
      <c r="J22" s="157">
        <v>11734</v>
      </c>
      <c r="K22" s="182">
        <v>14.416274049446134</v>
      </c>
      <c r="L22" s="157">
        <v>5546</v>
      </c>
      <c r="M22" s="182">
        <v>8.5530151426815628</v>
      </c>
      <c r="N22" s="157">
        <v>14438</v>
      </c>
      <c r="O22" s="182">
        <v>24.417377054346627</v>
      </c>
      <c r="P22" s="157">
        <v>12044</v>
      </c>
      <c r="Q22" s="182">
        <v>16.926398058711374</v>
      </c>
      <c r="R22" s="157">
        <v>14225</v>
      </c>
      <c r="S22" s="182">
        <v>19.521611017443234</v>
      </c>
      <c r="T22" s="157">
        <v>68</v>
      </c>
      <c r="U22" s="182">
        <v>0.11345193262215779</v>
      </c>
      <c r="V22" s="157">
        <f t="shared" si="0"/>
        <v>72836</v>
      </c>
      <c r="W22" s="182">
        <f t="shared" si="0"/>
        <v>100</v>
      </c>
      <c r="X22" s="154"/>
      <c r="Y22" s="158">
        <f t="shared" si="1"/>
        <v>1.2973300322391037</v>
      </c>
    </row>
    <row r="23" spans="2:25" s="125" customFormat="1" ht="18" customHeight="1" x14ac:dyDescent="0.2">
      <c r="B23" s="32" t="s">
        <v>46</v>
      </c>
      <c r="C23" s="28"/>
      <c r="D23" s="156">
        <v>12623</v>
      </c>
      <c r="F23" s="157">
        <v>1523</v>
      </c>
      <c r="G23" s="182">
        <v>8.3258093641171165</v>
      </c>
      <c r="H23" s="157">
        <v>1534</v>
      </c>
      <c r="I23" s="182">
        <v>9.538243260673287</v>
      </c>
      <c r="J23" s="157">
        <v>448</v>
      </c>
      <c r="K23" s="182">
        <v>0.88352895653295493</v>
      </c>
      <c r="L23" s="157">
        <v>1362</v>
      </c>
      <c r="M23" s="182">
        <v>8.2742164323487675</v>
      </c>
      <c r="N23" s="157">
        <v>2483</v>
      </c>
      <c r="O23" s="182">
        <v>15.62620920933832</v>
      </c>
      <c r="P23" s="157">
        <v>599</v>
      </c>
      <c r="Q23" s="182">
        <v>3.5147684767186895</v>
      </c>
      <c r="R23" s="157">
        <v>7505</v>
      </c>
      <c r="S23" s="182">
        <v>53.81787695085773</v>
      </c>
      <c r="T23" s="157">
        <v>3</v>
      </c>
      <c r="U23" s="182">
        <v>1.9347349413130401E-2</v>
      </c>
      <c r="V23" s="157">
        <f>F23+H23+J23+L23+N23+P23+R23+T23</f>
        <v>15457</v>
      </c>
      <c r="W23" s="182">
        <f t="shared" si="0"/>
        <v>100</v>
      </c>
      <c r="X23" s="154"/>
      <c r="Y23" s="158">
        <f t="shared" si="1"/>
        <v>1.2245108135942326</v>
      </c>
    </row>
    <row r="24" spans="2:25" s="125" customFormat="1" ht="22.5" customHeight="1" x14ac:dyDescent="0.2">
      <c r="B24" s="32" t="s">
        <v>47</v>
      </c>
      <c r="C24" s="28"/>
      <c r="D24" s="156">
        <v>3439</v>
      </c>
      <c r="F24" s="126">
        <v>253</v>
      </c>
      <c r="G24" s="184">
        <v>3.2579185520361991</v>
      </c>
      <c r="H24" s="126">
        <v>299</v>
      </c>
      <c r="I24" s="182">
        <v>6.4253393665158374</v>
      </c>
      <c r="J24" s="126">
        <v>159</v>
      </c>
      <c r="K24" s="182">
        <v>5.2187028657616894</v>
      </c>
      <c r="L24" s="126">
        <v>147</v>
      </c>
      <c r="M24" s="182">
        <v>3.4690799396681751</v>
      </c>
      <c r="N24" s="126">
        <v>1066</v>
      </c>
      <c r="O24" s="182">
        <v>17.134238310708898</v>
      </c>
      <c r="P24" s="126">
        <v>697</v>
      </c>
      <c r="Q24" s="182">
        <v>12.428355957767723</v>
      </c>
      <c r="R24" s="126">
        <v>1530</v>
      </c>
      <c r="S24" s="182">
        <v>51.945701357466064</v>
      </c>
      <c r="T24" s="126">
        <v>11</v>
      </c>
      <c r="U24" s="182">
        <v>0.12066365007541478</v>
      </c>
      <c r="V24" s="126">
        <f t="shared" si="0"/>
        <v>4162</v>
      </c>
      <c r="W24" s="182">
        <f t="shared" si="0"/>
        <v>100</v>
      </c>
      <c r="X24" s="154"/>
      <c r="Y24" s="158">
        <f t="shared" si="1"/>
        <v>1.2102355335853445</v>
      </c>
    </row>
    <row r="25" spans="2:25" s="125" customFormat="1" ht="18" customHeight="1" x14ac:dyDescent="0.2">
      <c r="B25" s="32" t="s">
        <v>48</v>
      </c>
      <c r="C25" s="28"/>
      <c r="D25" s="156">
        <v>16728</v>
      </c>
      <c r="F25" s="126">
        <v>214</v>
      </c>
      <c r="G25" s="184">
        <v>0.41635124905374715</v>
      </c>
      <c r="H25" s="126">
        <v>3692</v>
      </c>
      <c r="I25" s="182">
        <v>12.162503154176129</v>
      </c>
      <c r="J25" s="126">
        <v>1241</v>
      </c>
      <c r="K25" s="182">
        <v>6.594330894103793</v>
      </c>
      <c r="L25" s="126">
        <v>1804</v>
      </c>
      <c r="M25" s="182">
        <v>8.2555303221465213</v>
      </c>
      <c r="N25" s="126">
        <v>5921</v>
      </c>
      <c r="O25" s="182">
        <v>27.294137437967869</v>
      </c>
      <c r="P25" s="126">
        <v>667</v>
      </c>
      <c r="Q25" s="182">
        <v>2.5864244259399447</v>
      </c>
      <c r="R25" s="126">
        <v>7224</v>
      </c>
      <c r="S25" s="182">
        <v>35.057616283959966</v>
      </c>
      <c r="T25" s="126">
        <v>1988</v>
      </c>
      <c r="U25" s="182">
        <v>7.6331062326520316</v>
      </c>
      <c r="V25" s="126">
        <f t="shared" si="0"/>
        <v>22751</v>
      </c>
      <c r="W25" s="182">
        <f t="shared" si="0"/>
        <v>99.999999999999986</v>
      </c>
      <c r="X25" s="154"/>
      <c r="Y25" s="158">
        <f t="shared" si="1"/>
        <v>1.3600549976087997</v>
      </c>
    </row>
    <row r="26" spans="2:25" s="125" customFormat="1" ht="18" customHeight="1" x14ac:dyDescent="0.2">
      <c r="B26" s="32" t="s">
        <v>49</v>
      </c>
      <c r="C26" s="28"/>
      <c r="D26" s="156">
        <v>2378</v>
      </c>
      <c r="F26" s="126">
        <v>368</v>
      </c>
      <c r="G26" s="184">
        <v>8.1975827640567527</v>
      </c>
      <c r="H26" s="126">
        <v>454</v>
      </c>
      <c r="I26" s="182">
        <v>11.008933263268524</v>
      </c>
      <c r="J26" s="126">
        <v>720</v>
      </c>
      <c r="K26" s="182">
        <v>20.546505517603784</v>
      </c>
      <c r="L26" s="126">
        <v>392</v>
      </c>
      <c r="M26" s="182">
        <v>9.1697320021019451</v>
      </c>
      <c r="N26" s="126">
        <v>643</v>
      </c>
      <c r="O26" s="182">
        <v>17.892800840777721</v>
      </c>
      <c r="P26" s="126">
        <v>484</v>
      </c>
      <c r="Q26" s="182">
        <v>13.110877561744614</v>
      </c>
      <c r="R26" s="126">
        <v>519</v>
      </c>
      <c r="S26" s="182">
        <v>20.073568050446664</v>
      </c>
      <c r="T26" s="126">
        <v>0</v>
      </c>
      <c r="U26" s="182">
        <v>0</v>
      </c>
      <c r="V26" s="126">
        <f t="shared" si="0"/>
        <v>3580</v>
      </c>
      <c r="W26" s="182">
        <f t="shared" si="0"/>
        <v>100.00000000000001</v>
      </c>
      <c r="X26" s="154"/>
      <c r="Y26" s="158">
        <f t="shared" si="1"/>
        <v>1.505466778805719</v>
      </c>
    </row>
    <row r="27" spans="2:25" s="125" customFormat="1" ht="18" customHeight="1" x14ac:dyDescent="0.2">
      <c r="B27" s="32" t="s">
        <v>4</v>
      </c>
      <c r="C27" s="28"/>
      <c r="D27" s="156">
        <v>1084</v>
      </c>
      <c r="F27" s="126">
        <v>174</v>
      </c>
      <c r="G27" s="184">
        <v>9.2670598146588041</v>
      </c>
      <c r="H27" s="126">
        <v>207</v>
      </c>
      <c r="I27" s="182">
        <v>12.973883740522325</v>
      </c>
      <c r="J27" s="126">
        <v>327</v>
      </c>
      <c r="K27" s="182">
        <v>20.387531592249367</v>
      </c>
      <c r="L27" s="126">
        <v>21</v>
      </c>
      <c r="M27" s="182">
        <v>1.5164279696714407</v>
      </c>
      <c r="N27" s="126">
        <v>73</v>
      </c>
      <c r="O27" s="182">
        <v>7.5821398483572029</v>
      </c>
      <c r="P27" s="126">
        <v>1</v>
      </c>
      <c r="Q27" s="182">
        <v>0.42122999157540014</v>
      </c>
      <c r="R27" s="126">
        <v>635</v>
      </c>
      <c r="S27" s="182">
        <v>47.851727042965457</v>
      </c>
      <c r="T27" s="126">
        <v>0</v>
      </c>
      <c r="U27" s="182">
        <v>0</v>
      </c>
      <c r="V27" s="157">
        <f t="shared" si="0"/>
        <v>1438</v>
      </c>
      <c r="W27" s="182">
        <f t="shared" si="0"/>
        <v>100</v>
      </c>
      <c r="X27" s="154"/>
      <c r="Y27" s="158">
        <f t="shared" si="1"/>
        <v>1.3265682656826567</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386672</v>
      </c>
      <c r="E30" s="23"/>
      <c r="F30" s="65">
        <f>SUM(F10:F27)</f>
        <v>21202</v>
      </c>
      <c r="G30" s="67">
        <f>F30*100/$V30</f>
        <v>4.2396622987600159</v>
      </c>
      <c r="H30" s="65">
        <f>SUM(H10:H27)</f>
        <v>72562</v>
      </c>
      <c r="I30" s="67">
        <f>H30*100/$V30</f>
        <v>14.509875281700984</v>
      </c>
      <c r="J30" s="65">
        <f>SUM(J10:J27)</f>
        <v>72401</v>
      </c>
      <c r="K30" s="67">
        <f>J30*100/$V30</f>
        <v>14.477680883526267</v>
      </c>
      <c r="L30" s="65">
        <f>SUM(L10:L27)</f>
        <v>30287</v>
      </c>
      <c r="M30" s="67">
        <f>L30*100/$V30</f>
        <v>6.0563461957619378</v>
      </c>
      <c r="N30" s="65">
        <f>SUM(N10:N27)</f>
        <v>88573</v>
      </c>
      <c r="O30" s="67">
        <f>N30*100/$V30</f>
        <v>17.711518195833925</v>
      </c>
      <c r="P30" s="65">
        <f>SUM(P10:P27)</f>
        <v>67185</v>
      </c>
      <c r="Q30" s="67">
        <f>P30*100/$V30</f>
        <v>13.434662368747837</v>
      </c>
      <c r="R30" s="65">
        <f>SUM(R10:R27)</f>
        <v>144952</v>
      </c>
      <c r="S30" s="67">
        <f>R30*100/$V30</f>
        <v>28.985356547960656</v>
      </c>
      <c r="T30" s="65">
        <f>SUM(T10:T28)</f>
        <v>2925</v>
      </c>
      <c r="U30" s="67">
        <f>T30*100/$V30</f>
        <v>0.58489822770837874</v>
      </c>
      <c r="V30" s="65">
        <f>SUM(V10:V27)</f>
        <v>500087</v>
      </c>
      <c r="W30" s="67">
        <f>G30+I30+K30+M30+O30+Q30+S30+U30</f>
        <v>100</v>
      </c>
      <c r="X30" s="174"/>
      <c r="Y30" s="175">
        <f>(V30/D30)</f>
        <v>1.2933106095088343</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7" customFormat="1" ht="18.75" customHeight="1" x14ac:dyDescent="0.2">
      <c r="B32" s="180" t="s">
        <v>42</v>
      </c>
      <c r="C32" s="1007"/>
      <c r="D32" s="1007"/>
      <c r="E32" s="1007"/>
      <c r="F32" s="1007"/>
      <c r="G32" s="1007"/>
      <c r="H32" s="1007"/>
      <c r="I32" s="1007"/>
      <c r="J32" s="1007"/>
      <c r="K32" s="1007"/>
      <c r="L32" s="1007"/>
      <c r="N32" s="1007"/>
      <c r="O32" s="1007"/>
      <c r="P32" s="1007"/>
      <c r="Q32" s="1007"/>
      <c r="R32" s="1007"/>
      <c r="S32" s="1007"/>
      <c r="T32" s="1007"/>
      <c r="U32" s="1007"/>
      <c r="V32" s="1007"/>
      <c r="W32" s="1007"/>
    </row>
    <row r="33" spans="1:25" s="1008" customFormat="1" x14ac:dyDescent="0.2">
      <c r="B33" s="181" t="s">
        <v>50</v>
      </c>
      <c r="F33" s="1009"/>
      <c r="G33" s="1009"/>
      <c r="H33" s="1009"/>
      <c r="I33" s="1009"/>
      <c r="J33" s="1009"/>
      <c r="K33" s="1009"/>
      <c r="L33" s="1009"/>
      <c r="M33" s="1009"/>
      <c r="N33" s="1009"/>
      <c r="O33" s="1009"/>
      <c r="P33" s="1009"/>
      <c r="Q33" s="1009"/>
      <c r="R33" s="1009"/>
      <c r="S33" s="1009"/>
      <c r="T33" s="1009"/>
      <c r="U33" s="1009"/>
      <c r="X33" s="537"/>
      <c r="Y33" s="537"/>
    </row>
    <row r="34" spans="1:25" s="1008" customFormat="1" x14ac:dyDescent="0.2">
      <c r="F34" s="1010"/>
      <c r="G34" s="1010"/>
      <c r="H34" s="1010"/>
      <c r="I34" s="1010"/>
      <c r="J34" s="1010"/>
      <c r="X34" s="537"/>
      <c r="Y34" s="537"/>
    </row>
    <row r="35" spans="1:25" s="1008" customFormat="1" x14ac:dyDescent="0.2">
      <c r="A35" s="537"/>
      <c r="B35" s="532" t="s">
        <v>42</v>
      </c>
      <c r="C35" s="537"/>
      <c r="D35" s="551" t="e">
        <f>GETPIVOTDATA("Cuenta número de expedientes",#REF!,"CCAA",$B35,"Grado Resuelto",$B$1)</f>
        <v>#REF!</v>
      </c>
      <c r="E35" s="537"/>
      <c r="F35" s="537"/>
      <c r="G35" s="537"/>
      <c r="H35" s="537"/>
      <c r="I35" s="537"/>
      <c r="J35" s="537"/>
      <c r="K35" s="537"/>
      <c r="L35" s="537"/>
      <c r="M35" s="537"/>
      <c r="N35" s="551" t="e">
        <f>GETPIVOTDATA("ID PRESTACION
COUNT",#REF!,"
CCAA",$B35,"
Tipo Prestación",N$1,"Grado Resuelto",$B$1)</f>
        <v>#REF!</v>
      </c>
      <c r="O35" s="537"/>
      <c r="X35" s="537"/>
      <c r="Y35" s="537"/>
    </row>
    <row r="36" spans="1:25" s="1008" customFormat="1" x14ac:dyDescent="0.2">
      <c r="A36" s="537"/>
      <c r="B36" s="532" t="s">
        <v>50</v>
      </c>
      <c r="C36" s="537"/>
      <c r="D36" s="551" t="e">
        <f>GETPIVOTDATA("Cuenta número de expedientes",#REF!,"CCAA",$B36,"Grado Resuelto",$B$1)</f>
        <v>#REF!</v>
      </c>
      <c r="E36" s="537"/>
      <c r="F36" s="537"/>
      <c r="G36" s="537"/>
      <c r="H36" s="537"/>
      <c r="I36" s="537"/>
      <c r="J36" s="537"/>
      <c r="K36" s="537"/>
      <c r="L36" s="537"/>
      <c r="M36" s="537"/>
      <c r="N36" s="551" t="e">
        <f>GETPIVOTDATA("ID PRESTACION
COUNT",#REF!,"
CCAA",$B36,"
Tipo Prestación",N$1,"Grado Resuelto",$B$1)</f>
        <v>#REF!</v>
      </c>
      <c r="O36" s="537"/>
      <c r="T36" s="537"/>
      <c r="U36" s="537"/>
    </row>
    <row r="37" spans="1:25" s="1008" customFormat="1" x14ac:dyDescent="0.2">
      <c r="T37" s="537"/>
      <c r="U37" s="537"/>
    </row>
    <row r="38" spans="1:25" s="1006" customFormat="1" x14ac:dyDescent="0.2">
      <c r="T38" s="135"/>
      <c r="U38" s="135"/>
    </row>
    <row r="39" spans="1:25" s="1006" customFormat="1" x14ac:dyDescent="0.2">
      <c r="T39" s="135"/>
      <c r="U39" s="135"/>
    </row>
    <row r="40" spans="1:25" s="1006" customFormat="1" x14ac:dyDescent="0.2">
      <c r="T40" s="135"/>
      <c r="U40" s="135"/>
    </row>
    <row r="41" spans="1:25" s="1006" customFormat="1" x14ac:dyDescent="0.2">
      <c r="T41" s="135"/>
      <c r="U41" s="135"/>
    </row>
    <row r="42" spans="1:25" s="1006" customFormat="1" x14ac:dyDescent="0.2">
      <c r="T42" s="135"/>
      <c r="U42" s="135"/>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43">
    <tabColor theme="0"/>
    <pageSetUpPr fitToPage="1"/>
  </sheetPr>
  <dimension ref="B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9" t="s">
        <v>67</v>
      </c>
      <c r="G1" s="179"/>
      <c r="H1" s="179" t="s">
        <v>58</v>
      </c>
      <c r="I1" s="179"/>
      <c r="J1" s="179" t="s">
        <v>59</v>
      </c>
      <c r="K1" s="179"/>
      <c r="L1" s="179" t="s">
        <v>66</v>
      </c>
      <c r="M1" s="179"/>
      <c r="N1" s="179" t="s">
        <v>61</v>
      </c>
      <c r="O1" s="179"/>
      <c r="P1" s="179" t="s">
        <v>70</v>
      </c>
      <c r="Q1" s="179"/>
      <c r="R1" s="179" t="s">
        <v>69</v>
      </c>
      <c r="S1" s="179"/>
      <c r="T1" s="179" t="s">
        <v>68</v>
      </c>
      <c r="U1" s="179"/>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47" t="s">
        <v>432</v>
      </c>
      <c r="C3" s="1047"/>
      <c r="D3" s="1047"/>
      <c r="E3" s="1047"/>
      <c r="F3" s="1047"/>
      <c r="G3" s="1047"/>
      <c r="H3" s="1047"/>
      <c r="I3" s="1047"/>
      <c r="J3" s="1047"/>
      <c r="K3" s="1047"/>
      <c r="L3" s="1047"/>
      <c r="M3" s="1047"/>
      <c r="N3" s="1047"/>
      <c r="O3" s="1047"/>
      <c r="P3" s="1047"/>
      <c r="Q3" s="1047"/>
      <c r="R3" s="1047"/>
      <c r="S3" s="1047"/>
      <c r="T3" s="1047"/>
      <c r="U3" s="1047"/>
      <c r="V3" s="1047"/>
      <c r="W3" s="1047"/>
      <c r="X3" s="1047"/>
      <c r="Y3" s="13"/>
    </row>
    <row r="4" spans="2:25" s="7" customFormat="1" ht="14.25" customHeight="1" x14ac:dyDescent="0.2">
      <c r="B4" s="1061" t="str">
        <f>porsaad!B6</f>
        <v>Situación a 28 de febrero de 2023</v>
      </c>
      <c r="C4" s="1061"/>
      <c r="D4" s="1061"/>
      <c r="E4" s="1061"/>
      <c r="F4" s="1061"/>
      <c r="G4" s="1061"/>
      <c r="H4" s="1061"/>
      <c r="I4" s="1061"/>
      <c r="J4" s="1061"/>
      <c r="K4" s="1061"/>
      <c r="L4" s="1061"/>
      <c r="M4" s="1061"/>
      <c r="N4" s="1061"/>
      <c r="O4" s="1061"/>
      <c r="P4" s="1061"/>
      <c r="Q4" s="1061"/>
      <c r="R4" s="1061"/>
      <c r="S4" s="1061"/>
      <c r="T4" s="1061"/>
      <c r="U4" s="1061"/>
      <c r="V4" s="1061"/>
      <c r="W4" s="1061"/>
      <c r="X4" s="8"/>
      <c r="Y4" s="8"/>
    </row>
    <row r="5" spans="2:25" s="566" customFormat="1" ht="5.25" customHeight="1" x14ac:dyDescent="0.2">
      <c r="B5" s="567"/>
      <c r="C5" s="567"/>
      <c r="D5" s="567"/>
      <c r="E5" s="567"/>
      <c r="F5" s="567"/>
      <c r="G5" s="567"/>
      <c r="H5" s="567"/>
      <c r="I5" s="567"/>
      <c r="J5" s="567"/>
      <c r="K5" s="567"/>
      <c r="L5" s="567"/>
      <c r="M5" s="567"/>
      <c r="N5" s="567"/>
      <c r="O5" s="567"/>
      <c r="P5" s="567"/>
      <c r="Q5" s="567"/>
      <c r="R5" s="567"/>
      <c r="S5" s="567"/>
      <c r="T5" s="567"/>
      <c r="U5" s="567"/>
      <c r="V5" s="567"/>
      <c r="W5" s="567"/>
      <c r="X5" s="568"/>
      <c r="Y5" s="568"/>
    </row>
    <row r="6" spans="2:25" s="519" customFormat="1" ht="19.5" customHeight="1" x14ac:dyDescent="0.2">
      <c r="F6" s="1131" t="s">
        <v>55</v>
      </c>
      <c r="G6" s="1131"/>
      <c r="H6" s="1131"/>
      <c r="I6" s="1131"/>
      <c r="J6" s="1131"/>
      <c r="K6" s="1131"/>
      <c r="L6" s="1131"/>
      <c r="M6" s="1131"/>
      <c r="N6" s="1131"/>
      <c r="O6" s="1131"/>
      <c r="P6" s="1131"/>
      <c r="Q6" s="1131"/>
      <c r="R6" s="1131"/>
      <c r="S6" s="1131"/>
      <c r="T6" s="1131"/>
      <c r="U6" s="1131"/>
      <c r="V6" s="1131"/>
      <c r="W6" s="1131"/>
      <c r="X6" s="542"/>
      <c r="Y6" s="542"/>
    </row>
    <row r="7" spans="2:25" s="519" customFormat="1" ht="64.5" customHeight="1" x14ac:dyDescent="0.2">
      <c r="B7" s="1132" t="s">
        <v>15</v>
      </c>
      <c r="C7" s="543"/>
      <c r="D7" s="544" t="s">
        <v>56</v>
      </c>
      <c r="E7" s="543"/>
      <c r="F7" s="1133" t="s">
        <v>176</v>
      </c>
      <c r="G7" s="1133"/>
      <c r="H7" s="1133" t="s">
        <v>62</v>
      </c>
      <c r="I7" s="1133"/>
      <c r="J7" s="1133" t="s">
        <v>63</v>
      </c>
      <c r="K7" s="1133"/>
      <c r="L7" s="1133" t="s">
        <v>160</v>
      </c>
      <c r="M7" s="1133"/>
      <c r="N7" s="1133" t="s">
        <v>3</v>
      </c>
      <c r="O7" s="1133"/>
      <c r="P7" s="544"/>
      <c r="Q7" s="544" t="s">
        <v>65</v>
      </c>
    </row>
    <row r="8" spans="2:25" s="543" customFormat="1" ht="20.25" customHeight="1" x14ac:dyDescent="0.2">
      <c r="B8" s="1132"/>
      <c r="C8" s="545"/>
      <c r="D8" s="544" t="s">
        <v>12</v>
      </c>
      <c r="E8" s="545"/>
      <c r="F8" s="544" t="s">
        <v>12</v>
      </c>
      <c r="G8" s="544" t="s">
        <v>31</v>
      </c>
      <c r="H8" s="544" t="s">
        <v>12</v>
      </c>
      <c r="I8" s="544" t="s">
        <v>31</v>
      </c>
      <c r="J8" s="544" t="s">
        <v>12</v>
      </c>
      <c r="K8" s="544" t="s">
        <v>31</v>
      </c>
      <c r="L8" s="544" t="s">
        <v>12</v>
      </c>
      <c r="M8" s="544" t="s">
        <v>31</v>
      </c>
      <c r="N8" s="544" t="s">
        <v>12</v>
      </c>
      <c r="O8" s="544" t="s">
        <v>31</v>
      </c>
      <c r="P8" s="544"/>
      <c r="Q8" s="544" t="s">
        <v>12</v>
      </c>
    </row>
    <row r="9" spans="2:25" s="545" customFormat="1" ht="8.25" customHeight="1" x14ac:dyDescent="0.2">
      <c r="B9" s="546"/>
      <c r="C9" s="547"/>
      <c r="D9" s="548"/>
      <c r="E9" s="547"/>
      <c r="F9" s="549"/>
      <c r="G9" s="549"/>
      <c r="H9" s="549"/>
      <c r="I9" s="549"/>
      <c r="J9" s="549"/>
      <c r="K9" s="549"/>
      <c r="L9" s="549"/>
      <c r="M9" s="549"/>
      <c r="N9" s="549"/>
      <c r="O9" s="549"/>
      <c r="P9" s="549"/>
      <c r="Q9" s="549"/>
    </row>
    <row r="10" spans="2:25" s="550" customFormat="1" ht="18" customHeight="1" x14ac:dyDescent="0.2">
      <c r="B10" s="532" t="s">
        <v>11</v>
      </c>
      <c r="C10" s="547"/>
      <c r="D10" s="551">
        <f>'41abenpreGIII'!D10</f>
        <v>76358</v>
      </c>
      <c r="F10" s="552">
        <f>'41abenpreGIII'!F10+'41abenpreGIII'!H10+'41abenpreGIII'!J10+'41abenpreGIII'!L10+'41abenpreGIII'!N10</f>
        <v>77646</v>
      </c>
      <c r="G10" s="553">
        <f t="shared" ref="G10:G27" si="0">F10*100/$N10</f>
        <v>73.077900443289948</v>
      </c>
      <c r="H10" s="552">
        <f>'41abenpreGIII'!P10</f>
        <v>2497</v>
      </c>
      <c r="I10" s="553">
        <f t="shared" ref="I10:I27" si="1">H10*100/$N10</f>
        <v>2.3500955285126728</v>
      </c>
      <c r="J10" s="552">
        <f>'41abenpreGIII'!R10</f>
        <v>26100</v>
      </c>
      <c r="K10" s="553">
        <f t="shared" ref="K10:K27" si="2">J10*100/$N10</f>
        <v>24.564474687297061</v>
      </c>
      <c r="L10" s="552">
        <f>'41abenpreGIII'!T10</f>
        <v>8</v>
      </c>
      <c r="M10" s="553">
        <f t="shared" ref="M10:M27" si="3">L10*100/$N10</f>
        <v>7.5293409003209383E-3</v>
      </c>
      <c r="N10" s="552">
        <f>F10+H10+J10+L10</f>
        <v>106251</v>
      </c>
      <c r="O10" s="553">
        <f>G10+I10+K10+M10</f>
        <v>100</v>
      </c>
      <c r="P10" s="554"/>
      <c r="Q10" s="554">
        <f t="shared" ref="Q10:Q27" si="4">N10/D10</f>
        <v>1.391484847691139</v>
      </c>
    </row>
    <row r="11" spans="2:25" s="550" customFormat="1" ht="18" customHeight="1" x14ac:dyDescent="0.2">
      <c r="B11" s="532" t="s">
        <v>10</v>
      </c>
      <c r="C11" s="547"/>
      <c r="D11" s="551">
        <f>'41abenpreGIII'!D11</f>
        <v>11779</v>
      </c>
      <c r="F11" s="552">
        <f>'41abenpreGIII'!F11+'41abenpreGIII'!H11+'41abenpreGIII'!J11+'41abenpreGIII'!L11+'41abenpreGIII'!N11</f>
        <v>5957</v>
      </c>
      <c r="G11" s="553">
        <f t="shared" si="0"/>
        <v>42.687208885704045</v>
      </c>
      <c r="H11" s="552">
        <f>'41abenpreGIII'!P11</f>
        <v>3407</v>
      </c>
      <c r="I11" s="553">
        <f t="shared" si="1"/>
        <v>24.414188462916517</v>
      </c>
      <c r="J11" s="552">
        <f>'41abenpreGIII'!R11</f>
        <v>4591</v>
      </c>
      <c r="K11" s="553">
        <f t="shared" si="2"/>
        <v>32.898602651379434</v>
      </c>
      <c r="L11" s="552">
        <f>'41abenpreGIII'!T11</f>
        <v>0</v>
      </c>
      <c r="M11" s="553">
        <f t="shared" si="3"/>
        <v>0</v>
      </c>
      <c r="N11" s="552">
        <f t="shared" ref="N11:O27" si="5">F11+H11+J11+L11</f>
        <v>13955</v>
      </c>
      <c r="O11" s="553">
        <f t="shared" si="5"/>
        <v>100</v>
      </c>
      <c r="P11" s="554"/>
      <c r="Q11" s="554">
        <f t="shared" si="4"/>
        <v>1.1847355463112319</v>
      </c>
    </row>
    <row r="12" spans="2:25" s="550" customFormat="1" ht="22.5" customHeight="1" x14ac:dyDescent="0.2">
      <c r="B12" s="532" t="s">
        <v>40</v>
      </c>
      <c r="C12" s="547"/>
      <c r="D12" s="551">
        <f>'41abenpreGIII'!D12</f>
        <v>7044</v>
      </c>
      <c r="F12" s="552">
        <f>'41abenpreGIII'!F12+'41abenpreGIII'!H12+'41abenpreGIII'!J12+'41abenpreGIII'!L12+'41abenpreGIII'!N12</f>
        <v>5427</v>
      </c>
      <c r="G12" s="553">
        <f t="shared" si="0"/>
        <v>57.807839795483595</v>
      </c>
      <c r="H12" s="551">
        <f>'41abenpreGIII'!P12</f>
        <v>1298</v>
      </c>
      <c r="I12" s="553">
        <f t="shared" si="1"/>
        <v>13.826161056668086</v>
      </c>
      <c r="J12" s="552">
        <f>'41abenpreGIII'!R12</f>
        <v>2659</v>
      </c>
      <c r="K12" s="553">
        <f t="shared" si="2"/>
        <v>28.323391563698337</v>
      </c>
      <c r="L12" s="552">
        <f>'41abenpreGIII'!T12</f>
        <v>4</v>
      </c>
      <c r="M12" s="553">
        <f t="shared" si="3"/>
        <v>4.2607584149978693E-2</v>
      </c>
      <c r="N12" s="552">
        <f t="shared" si="5"/>
        <v>9388</v>
      </c>
      <c r="O12" s="553">
        <f t="shared" si="5"/>
        <v>100</v>
      </c>
      <c r="P12" s="554"/>
      <c r="Q12" s="554">
        <f t="shared" si="4"/>
        <v>1.3327654741624078</v>
      </c>
    </row>
    <row r="13" spans="2:25" s="550" customFormat="1" ht="18" customHeight="1" x14ac:dyDescent="0.2">
      <c r="B13" s="532" t="s">
        <v>41</v>
      </c>
      <c r="C13" s="547"/>
      <c r="D13" s="551">
        <f>'41abenpreGIII'!D13</f>
        <v>7150</v>
      </c>
      <c r="F13" s="552">
        <f>'41abenpreGIII'!F13+'41abenpreGIII'!H13+'41abenpreGIII'!J13+'41abenpreGIII'!L13+'41abenpreGIII'!N13</f>
        <v>5060</v>
      </c>
      <c r="G13" s="553">
        <f t="shared" si="0"/>
        <v>51.977401129943502</v>
      </c>
      <c r="H13" s="552">
        <f>'41abenpreGIII'!P13</f>
        <v>432</v>
      </c>
      <c r="I13" s="553">
        <f t="shared" si="1"/>
        <v>4.4375963020030813</v>
      </c>
      <c r="J13" s="552">
        <f>'41abenpreGIII'!R13</f>
        <v>4243</v>
      </c>
      <c r="K13" s="553">
        <f t="shared" si="2"/>
        <v>43.585002568053419</v>
      </c>
      <c r="L13" s="552">
        <f>'41abenpreGIII'!T13</f>
        <v>0</v>
      </c>
      <c r="M13" s="553">
        <f t="shared" si="3"/>
        <v>0</v>
      </c>
      <c r="N13" s="552">
        <f t="shared" si="5"/>
        <v>9735</v>
      </c>
      <c r="O13" s="553">
        <f t="shared" si="5"/>
        <v>100</v>
      </c>
      <c r="P13" s="554"/>
      <c r="Q13" s="554">
        <f t="shared" si="4"/>
        <v>1.3615384615384616</v>
      </c>
    </row>
    <row r="14" spans="2:25" s="550" customFormat="1" ht="18" customHeight="1" x14ac:dyDescent="0.2">
      <c r="B14" s="532" t="s">
        <v>9</v>
      </c>
      <c r="C14" s="547"/>
      <c r="D14" s="551">
        <f>'41abenpreGIII'!D14</f>
        <v>12141</v>
      </c>
      <c r="F14" s="552">
        <f>'41abenpreGIII'!F14+'41abenpreGIII'!H14+'41abenpreGIII'!J14+'41abenpreGIII'!L14+'41abenpreGIII'!N14</f>
        <v>4856</v>
      </c>
      <c r="G14" s="553">
        <f t="shared" si="0"/>
        <v>36.415448068991374</v>
      </c>
      <c r="H14" s="552">
        <f>'41abenpreGIII'!P14</f>
        <v>3576</v>
      </c>
      <c r="I14" s="553">
        <f t="shared" si="1"/>
        <v>26.816647919010123</v>
      </c>
      <c r="J14" s="552">
        <f>'41abenpreGIII'!R14</f>
        <v>4903</v>
      </c>
      <c r="K14" s="553">
        <f t="shared" si="2"/>
        <v>36.767904011998503</v>
      </c>
      <c r="L14" s="552">
        <f>'41abenpreGIII'!T14</f>
        <v>0</v>
      </c>
      <c r="M14" s="553">
        <f t="shared" si="3"/>
        <v>0</v>
      </c>
      <c r="N14" s="552">
        <f t="shared" si="5"/>
        <v>13335</v>
      </c>
      <c r="O14" s="553">
        <f t="shared" si="5"/>
        <v>100</v>
      </c>
      <c r="P14" s="554"/>
      <c r="Q14" s="554">
        <f t="shared" si="4"/>
        <v>1.0983444526809982</v>
      </c>
    </row>
    <row r="15" spans="2:25" s="550" customFormat="1" ht="18" customHeight="1" x14ac:dyDescent="0.2">
      <c r="B15" s="532" t="s">
        <v>8</v>
      </c>
      <c r="C15" s="547"/>
      <c r="D15" s="551">
        <f>'41abenpreGIII'!D15</f>
        <v>5908</v>
      </c>
      <c r="F15" s="552">
        <f>'41abenpreGIII'!F15+'41abenpreGIII'!H15+'41abenpreGIII'!J15+'41abenpreGIII'!L15+'41abenpreGIII'!N15</f>
        <v>7114</v>
      </c>
      <c r="G15" s="553">
        <f t="shared" si="0"/>
        <v>73.12911184210526</v>
      </c>
      <c r="H15" s="551">
        <f>'41abenpreGIII'!P15</f>
        <v>93</v>
      </c>
      <c r="I15" s="553">
        <f t="shared" si="1"/>
        <v>0.95600328947368418</v>
      </c>
      <c r="J15" s="552">
        <f>'41abenpreGIII'!R15</f>
        <v>2521</v>
      </c>
      <c r="K15" s="553">
        <f t="shared" si="2"/>
        <v>25.914884868421051</v>
      </c>
      <c r="L15" s="552">
        <f>'41abenpreGIII'!T15</f>
        <v>0</v>
      </c>
      <c r="M15" s="553">
        <f t="shared" si="3"/>
        <v>0</v>
      </c>
      <c r="N15" s="552">
        <f t="shared" si="5"/>
        <v>9728</v>
      </c>
      <c r="O15" s="553">
        <f t="shared" si="5"/>
        <v>100</v>
      </c>
      <c r="P15" s="554"/>
      <c r="Q15" s="554">
        <f t="shared" si="4"/>
        <v>1.6465809072444144</v>
      </c>
    </row>
    <row r="16" spans="2:25" s="550" customFormat="1" ht="18" customHeight="1" x14ac:dyDescent="0.2">
      <c r="B16" s="532" t="s">
        <v>7</v>
      </c>
      <c r="C16" s="547"/>
      <c r="D16" s="551">
        <f>'41abenpreGIII'!D16</f>
        <v>33371</v>
      </c>
      <c r="F16" s="552">
        <f>'41abenpreGIII'!F16+'41abenpreGIII'!H16+'41abenpreGIII'!J16+'41abenpreGIII'!L16+'41abenpreGIII'!N16</f>
        <v>19769</v>
      </c>
      <c r="G16" s="553">
        <f t="shared" si="0"/>
        <v>43.913545692833978</v>
      </c>
      <c r="H16" s="552">
        <f>'41abenpreGIII'!P16</f>
        <v>15824</v>
      </c>
      <c r="I16" s="553">
        <f t="shared" si="1"/>
        <v>35.150384290728155</v>
      </c>
      <c r="J16" s="552">
        <f>'41abenpreGIII'!R16</f>
        <v>8841</v>
      </c>
      <c r="K16" s="553">
        <f t="shared" si="2"/>
        <v>19.638811142209782</v>
      </c>
      <c r="L16" s="552">
        <f>'41abenpreGIII'!T16</f>
        <v>584</v>
      </c>
      <c r="M16" s="553">
        <f t="shared" si="3"/>
        <v>1.2972588742280866</v>
      </c>
      <c r="N16" s="552">
        <f t="shared" si="5"/>
        <v>45018</v>
      </c>
      <c r="O16" s="553">
        <f t="shared" si="5"/>
        <v>100.00000000000001</v>
      </c>
      <c r="P16" s="554"/>
      <c r="Q16" s="554">
        <f t="shared" si="4"/>
        <v>1.3490156123580355</v>
      </c>
    </row>
    <row r="17" spans="2:25" s="550" customFormat="1" ht="18" customHeight="1" x14ac:dyDescent="0.2">
      <c r="B17" s="532" t="s">
        <v>43</v>
      </c>
      <c r="C17" s="547"/>
      <c r="D17" s="551">
        <f>'41abenpreGIII'!D17</f>
        <v>20986</v>
      </c>
      <c r="F17" s="552">
        <f>'41abenpreGIII'!F17+'41abenpreGIII'!H17+'41abenpreGIII'!J17+'41abenpreGIII'!L17+'41abenpreGIII'!N17</f>
        <v>17882</v>
      </c>
      <c r="G17" s="553">
        <f t="shared" si="0"/>
        <v>63.229730207559847</v>
      </c>
      <c r="H17" s="552">
        <f>'41abenpreGIII'!P17</f>
        <v>3144</v>
      </c>
      <c r="I17" s="553">
        <f t="shared" si="1"/>
        <v>11.117004349209717</v>
      </c>
      <c r="J17" s="552">
        <f>'41abenpreGIII'!R17</f>
        <v>7243</v>
      </c>
      <c r="K17" s="553">
        <f t="shared" si="2"/>
        <v>25.610834128920477</v>
      </c>
      <c r="L17" s="552">
        <f>'41abenpreGIII'!T17</f>
        <v>12</v>
      </c>
      <c r="M17" s="553">
        <f t="shared" si="3"/>
        <v>4.2431314309960749E-2</v>
      </c>
      <c r="N17" s="552">
        <f t="shared" si="5"/>
        <v>28281</v>
      </c>
      <c r="O17" s="553">
        <f t="shared" si="5"/>
        <v>100</v>
      </c>
      <c r="P17" s="554"/>
      <c r="Q17" s="554">
        <f t="shared" si="4"/>
        <v>1.3476126941770705</v>
      </c>
    </row>
    <row r="18" spans="2:25" s="550" customFormat="1" ht="18" customHeight="1" x14ac:dyDescent="0.2">
      <c r="B18" s="532" t="s">
        <v>44</v>
      </c>
      <c r="C18" s="547"/>
      <c r="D18" s="551">
        <f>'41abenpreGIII'!D18</f>
        <v>42941</v>
      </c>
      <c r="F18" s="552">
        <f>'41abenpreGIII'!F18+'41abenpreGIII'!H18+'41abenpreGIII'!J18+'41abenpreGIII'!L18+'41abenpreGIII'!N18</f>
        <v>27783</v>
      </c>
      <c r="G18" s="553">
        <f t="shared" si="0"/>
        <v>53.571015386988549</v>
      </c>
      <c r="H18" s="552">
        <f>'41abenpreGIII'!P18</f>
        <v>5467</v>
      </c>
      <c r="I18" s="553">
        <f t="shared" si="1"/>
        <v>10.541436890208631</v>
      </c>
      <c r="J18" s="552">
        <f>'41abenpreGIII'!R18</f>
        <v>18551</v>
      </c>
      <c r="K18" s="553">
        <f t="shared" si="2"/>
        <v>35.769927885542401</v>
      </c>
      <c r="L18" s="552">
        <f>'41abenpreGIII'!T18</f>
        <v>61</v>
      </c>
      <c r="M18" s="553">
        <f t="shared" si="3"/>
        <v>0.11761983726042188</v>
      </c>
      <c r="N18" s="552">
        <f t="shared" si="5"/>
        <v>51862</v>
      </c>
      <c r="O18" s="553">
        <f t="shared" si="5"/>
        <v>100</v>
      </c>
      <c r="P18" s="554"/>
      <c r="Q18" s="554">
        <f t="shared" si="4"/>
        <v>1.2077501688363104</v>
      </c>
    </row>
    <row r="19" spans="2:25" s="550" customFormat="1" ht="18" customHeight="1" x14ac:dyDescent="0.2">
      <c r="B19" s="532" t="s">
        <v>6</v>
      </c>
      <c r="C19" s="547"/>
      <c r="D19" s="551">
        <f>'41abenpreGIII'!D19</f>
        <v>41010</v>
      </c>
      <c r="F19" s="552">
        <f>'41abenpreGIII'!F19+'41abenpreGIII'!H19+'41abenpreGIII'!J19+'41abenpreGIII'!L19+'41abenpreGIII'!N19</f>
        <v>18929</v>
      </c>
      <c r="G19" s="553">
        <f t="shared" si="0"/>
        <v>36.105441852480595</v>
      </c>
      <c r="H19" s="552">
        <f>'41abenpreGIII'!P19</f>
        <v>6659</v>
      </c>
      <c r="I19" s="553">
        <f>H19*100/$N19</f>
        <v>12.701470616285501</v>
      </c>
      <c r="J19" s="552">
        <f>'41abenpreGIII'!R19</f>
        <v>26723</v>
      </c>
      <c r="K19" s="553">
        <f>J19*100/$N19</f>
        <v>50.97182749346711</v>
      </c>
      <c r="L19" s="552">
        <f>'41abenpreGIII'!T19</f>
        <v>116</v>
      </c>
      <c r="M19" s="553">
        <f t="shared" si="3"/>
        <v>0.22126003776679956</v>
      </c>
      <c r="N19" s="552">
        <f t="shared" si="5"/>
        <v>52427</v>
      </c>
      <c r="O19" s="553">
        <f t="shared" si="5"/>
        <v>100</v>
      </c>
      <c r="P19" s="554"/>
      <c r="Q19" s="554">
        <f t="shared" si="4"/>
        <v>1.2783955132894416</v>
      </c>
    </row>
    <row r="20" spans="2:25" s="550" customFormat="1" ht="18" customHeight="1" x14ac:dyDescent="0.2">
      <c r="B20" s="532" t="s">
        <v>5</v>
      </c>
      <c r="C20" s="547"/>
      <c r="D20" s="551">
        <f>'41abenpreGIII'!D20</f>
        <v>11341</v>
      </c>
      <c r="F20" s="552">
        <f>'41abenpreGIII'!F20+'41abenpreGIII'!H20+'41abenpreGIII'!J20+'41abenpreGIII'!L20+'41abenpreGIII'!N20</f>
        <v>4774</v>
      </c>
      <c r="G20" s="553">
        <f t="shared" si="0"/>
        <v>38.844589096826688</v>
      </c>
      <c r="H20" s="552">
        <f>'41abenpreGIII'!P20</f>
        <v>5583</v>
      </c>
      <c r="I20" s="553">
        <f>H20*100/$N20</f>
        <v>45.427176566314074</v>
      </c>
      <c r="J20" s="552">
        <f>'41abenpreGIII'!R20</f>
        <v>1933</v>
      </c>
      <c r="K20" s="553">
        <f>J20*100/$N20</f>
        <v>15.728234336859234</v>
      </c>
      <c r="L20" s="552">
        <f>'41abenpreGIII'!T20</f>
        <v>0</v>
      </c>
      <c r="M20" s="553">
        <f t="shared" si="3"/>
        <v>0</v>
      </c>
      <c r="N20" s="552">
        <f t="shared" si="5"/>
        <v>12290</v>
      </c>
      <c r="O20" s="553">
        <f t="shared" si="5"/>
        <v>100</v>
      </c>
      <c r="P20" s="554"/>
      <c r="Q20" s="554">
        <f t="shared" si="4"/>
        <v>1.0836786879463891</v>
      </c>
    </row>
    <row r="21" spans="2:25" s="550" customFormat="1" ht="18" customHeight="1" x14ac:dyDescent="0.2">
      <c r="B21" s="532" t="s">
        <v>38</v>
      </c>
      <c r="C21" s="547"/>
      <c r="D21" s="551">
        <f>'41abenpreGIII'!D21</f>
        <v>24248</v>
      </c>
      <c r="F21" s="552">
        <f>'41abenpreGIII'!F21+'41abenpreGIII'!H21+'41abenpreGIII'!J21+'41abenpreGIII'!L21+'41abenpreGIII'!N21</f>
        <v>17804</v>
      </c>
      <c r="G21" s="553">
        <f t="shared" si="0"/>
        <v>64.52361106077629</v>
      </c>
      <c r="H21" s="552">
        <f>'41abenpreGIII'!P21</f>
        <v>4713</v>
      </c>
      <c r="I21" s="553">
        <f>H21*100/$N21</f>
        <v>17.080418946834342</v>
      </c>
      <c r="J21" s="552">
        <f>'41abenpreGIII'!R21</f>
        <v>5006</v>
      </c>
      <c r="K21" s="553">
        <f>J21*100/$N21</f>
        <v>18.142282462943498</v>
      </c>
      <c r="L21" s="552">
        <f>'41abenpreGIII'!T21</f>
        <v>70</v>
      </c>
      <c r="M21" s="553">
        <f t="shared" si="3"/>
        <v>0.25368752944587397</v>
      </c>
      <c r="N21" s="552">
        <f t="shared" si="5"/>
        <v>27593</v>
      </c>
      <c r="O21" s="553">
        <f t="shared" si="5"/>
        <v>100</v>
      </c>
      <c r="P21" s="554"/>
      <c r="Q21" s="554">
        <f t="shared" si="4"/>
        <v>1.1379495216100297</v>
      </c>
    </row>
    <row r="22" spans="2:25" s="550" customFormat="1" ht="21" customHeight="1" x14ac:dyDescent="0.2">
      <c r="B22" s="532" t="s">
        <v>45</v>
      </c>
      <c r="C22" s="547"/>
      <c r="D22" s="551">
        <f>'41abenpreGIII'!D22</f>
        <v>56143</v>
      </c>
      <c r="F22" s="552">
        <f>'41abenpreGIII'!F22+'41abenpreGIII'!H22+'41abenpreGIII'!J22+'41abenpreGIII'!L22+'41abenpreGIII'!N22</f>
        <v>46499</v>
      </c>
      <c r="G22" s="553">
        <f t="shared" si="0"/>
        <v>63.840683178647922</v>
      </c>
      <c r="H22" s="552">
        <f>'41abenpreGIII'!P22</f>
        <v>12044</v>
      </c>
      <c r="I22" s="553">
        <f>H22*100/$N22</f>
        <v>16.535779010379482</v>
      </c>
      <c r="J22" s="552">
        <f>'41abenpreGIII'!R22</f>
        <v>14225</v>
      </c>
      <c r="K22" s="553">
        <f>J22*100/$N22</f>
        <v>19.530177384809708</v>
      </c>
      <c r="L22" s="552">
        <f>'41abenpreGIII'!T22</f>
        <v>68</v>
      </c>
      <c r="M22" s="553">
        <f t="shared" si="3"/>
        <v>9.3360426162886478E-2</v>
      </c>
      <c r="N22" s="552">
        <f t="shared" si="5"/>
        <v>72836</v>
      </c>
      <c r="O22" s="553">
        <f t="shared" si="5"/>
        <v>100</v>
      </c>
      <c r="P22" s="554"/>
      <c r="Q22" s="554">
        <f t="shared" si="4"/>
        <v>1.2973300322391037</v>
      </c>
    </row>
    <row r="23" spans="2:25" s="550" customFormat="1" ht="18" customHeight="1" x14ac:dyDescent="0.2">
      <c r="B23" s="532" t="s">
        <v>46</v>
      </c>
      <c r="C23" s="547"/>
      <c r="D23" s="551">
        <f>'41abenpreGIII'!D23</f>
        <v>12623</v>
      </c>
      <c r="F23" s="552">
        <f>'41abenpreGIII'!F23+'41abenpreGIII'!H23+'41abenpreGIII'!J23+'41abenpreGIII'!L23+'41abenpreGIII'!N23</f>
        <v>7350</v>
      </c>
      <c r="G23" s="553">
        <f t="shared" si="0"/>
        <v>47.551271268680857</v>
      </c>
      <c r="H23" s="552">
        <f>'41abenpreGIII'!P23</f>
        <v>599</v>
      </c>
      <c r="I23" s="553">
        <f>H23*100/$N23</f>
        <v>3.8752668693795691</v>
      </c>
      <c r="J23" s="552">
        <f>'41abenpreGIII'!R23</f>
        <v>7505</v>
      </c>
      <c r="K23" s="553">
        <f>J23*100/$N23</f>
        <v>48.554053179789094</v>
      </c>
      <c r="L23" s="552">
        <f>'41abenpreGIII'!T23</f>
        <v>3</v>
      </c>
      <c r="M23" s="553">
        <f t="shared" si="3"/>
        <v>1.9408682150481981E-2</v>
      </c>
      <c r="N23" s="552">
        <f t="shared" si="5"/>
        <v>15457</v>
      </c>
      <c r="O23" s="553">
        <f t="shared" si="5"/>
        <v>100</v>
      </c>
      <c r="P23" s="554"/>
      <c r="Q23" s="554">
        <f t="shared" si="4"/>
        <v>1.2245108135942326</v>
      </c>
    </row>
    <row r="24" spans="2:25" s="550" customFormat="1" ht="22.5" customHeight="1" x14ac:dyDescent="0.2">
      <c r="B24" s="532" t="s">
        <v>47</v>
      </c>
      <c r="C24" s="547"/>
      <c r="D24" s="551">
        <f>'41abenpreGIII'!D24</f>
        <v>3439</v>
      </c>
      <c r="F24" s="552">
        <f>'41abenpreGIII'!F24+'41abenpreGIII'!H24+'41abenpreGIII'!J24+'41abenpreGIII'!L24+'41abenpreGIII'!N24</f>
        <v>1924</v>
      </c>
      <c r="G24" s="555">
        <f t="shared" si="0"/>
        <v>46.227775108121094</v>
      </c>
      <c r="H24" s="551">
        <f>'41abenpreGIII'!P24</f>
        <v>697</v>
      </c>
      <c r="I24" s="553">
        <f t="shared" si="1"/>
        <v>16.746756367131187</v>
      </c>
      <c r="J24" s="552">
        <f>'41abenpreGIII'!R24</f>
        <v>1530</v>
      </c>
      <c r="K24" s="553">
        <f t="shared" si="2"/>
        <v>36.761172513214802</v>
      </c>
      <c r="L24" s="552">
        <f>'41abenpreGIII'!T24</f>
        <v>11</v>
      </c>
      <c r="M24" s="553">
        <f t="shared" si="3"/>
        <v>0.26429601153291687</v>
      </c>
      <c r="N24" s="551">
        <f t="shared" si="5"/>
        <v>4162</v>
      </c>
      <c r="O24" s="553">
        <f t="shared" si="5"/>
        <v>100</v>
      </c>
      <c r="P24" s="554"/>
      <c r="Q24" s="554">
        <f t="shared" si="4"/>
        <v>1.2102355335853445</v>
      </c>
    </row>
    <row r="25" spans="2:25" s="550" customFormat="1" ht="18" customHeight="1" x14ac:dyDescent="0.2">
      <c r="B25" s="532" t="s">
        <v>48</v>
      </c>
      <c r="C25" s="547"/>
      <c r="D25" s="551">
        <f>'41abenpreGIII'!D25</f>
        <v>16728</v>
      </c>
      <c r="F25" s="552">
        <f>'41abenpreGIII'!F25+'41abenpreGIII'!H25+'41abenpreGIII'!J25+'41abenpreGIII'!L25+'41abenpreGIII'!N25</f>
        <v>12872</v>
      </c>
      <c r="G25" s="555">
        <f t="shared" si="0"/>
        <v>56.577732846907828</v>
      </c>
      <c r="H25" s="551">
        <f>'41abenpreGIII'!P25</f>
        <v>667</v>
      </c>
      <c r="I25" s="553">
        <f t="shared" si="1"/>
        <v>2.9317392642081668</v>
      </c>
      <c r="J25" s="552">
        <f>'41abenpreGIII'!R25</f>
        <v>7224</v>
      </c>
      <c r="K25" s="553">
        <f t="shared" si="2"/>
        <v>31.752450441738823</v>
      </c>
      <c r="L25" s="552">
        <f>'41abenpreGIII'!T25</f>
        <v>1988</v>
      </c>
      <c r="M25" s="553">
        <f t="shared" si="3"/>
        <v>8.7380774471451801</v>
      </c>
      <c r="N25" s="551">
        <f t="shared" si="5"/>
        <v>22751</v>
      </c>
      <c r="O25" s="553">
        <f t="shared" si="5"/>
        <v>100</v>
      </c>
      <c r="P25" s="554"/>
      <c r="Q25" s="554">
        <f t="shared" si="4"/>
        <v>1.3600549976087997</v>
      </c>
    </row>
    <row r="26" spans="2:25" s="550" customFormat="1" ht="18" customHeight="1" x14ac:dyDescent="0.2">
      <c r="B26" s="532" t="s">
        <v>49</v>
      </c>
      <c r="C26" s="547"/>
      <c r="D26" s="551">
        <f>'41abenpreGIII'!D26</f>
        <v>2378</v>
      </c>
      <c r="F26" s="552">
        <f>'41abenpreGIII'!F26+'41abenpreGIII'!H26+'41abenpreGIII'!J26+'41abenpreGIII'!L26+'41abenpreGIII'!N26</f>
        <v>2577</v>
      </c>
      <c r="G26" s="555">
        <f t="shared" si="0"/>
        <v>71.983240223463682</v>
      </c>
      <c r="H26" s="551">
        <f>'41abenpreGIII'!P26</f>
        <v>484</v>
      </c>
      <c r="I26" s="553">
        <f t="shared" si="1"/>
        <v>13.519553072625698</v>
      </c>
      <c r="J26" s="552">
        <f>'41abenpreGIII'!R26</f>
        <v>519</v>
      </c>
      <c r="K26" s="553">
        <f t="shared" si="2"/>
        <v>14.497206703910615</v>
      </c>
      <c r="L26" s="552">
        <f>'41abenpreGIII'!T26</f>
        <v>0</v>
      </c>
      <c r="M26" s="553">
        <f t="shared" si="3"/>
        <v>0</v>
      </c>
      <c r="N26" s="551">
        <f t="shared" si="5"/>
        <v>3580</v>
      </c>
      <c r="O26" s="553">
        <f t="shared" si="5"/>
        <v>100</v>
      </c>
      <c r="P26" s="554"/>
      <c r="Q26" s="554">
        <f t="shared" si="4"/>
        <v>1.505466778805719</v>
      </c>
    </row>
    <row r="27" spans="2:25" s="550" customFormat="1" ht="18" customHeight="1" x14ac:dyDescent="0.2">
      <c r="B27" s="532" t="s">
        <v>4</v>
      </c>
      <c r="C27" s="547"/>
      <c r="D27" s="551">
        <f>'41abenpreGIII'!D27</f>
        <v>1084</v>
      </c>
      <c r="F27" s="552">
        <f>'41abenpreGIII'!F27+'41abenpreGIII'!H27+'41abenpreGIII'!J27+'41abenpreGIII'!L27+'41abenpreGIII'!N27</f>
        <v>802</v>
      </c>
      <c r="G27" s="555">
        <f t="shared" si="0"/>
        <v>55.771905424200277</v>
      </c>
      <c r="H27" s="551">
        <f>'41abenpreGIII'!P27</f>
        <v>1</v>
      </c>
      <c r="I27" s="553">
        <f t="shared" si="1"/>
        <v>6.9541029207232263E-2</v>
      </c>
      <c r="J27" s="552">
        <f>'41abenpreGIII'!R27</f>
        <v>635</v>
      </c>
      <c r="K27" s="553">
        <f t="shared" si="2"/>
        <v>44.158553546592486</v>
      </c>
      <c r="L27" s="552">
        <f>'41abenpreGIII'!T27</f>
        <v>0</v>
      </c>
      <c r="M27" s="553">
        <f t="shared" si="3"/>
        <v>0</v>
      </c>
      <c r="N27" s="552">
        <f t="shared" si="5"/>
        <v>1438</v>
      </c>
      <c r="O27" s="553">
        <f t="shared" si="5"/>
        <v>100</v>
      </c>
      <c r="P27" s="554"/>
      <c r="Q27" s="554">
        <f t="shared" si="4"/>
        <v>1.3265682656826567</v>
      </c>
    </row>
    <row r="28" spans="2:25" s="550" customFormat="1" ht="8.25" customHeight="1" x14ac:dyDescent="0.2">
      <c r="B28" s="556"/>
      <c r="C28" s="547"/>
      <c r="D28" s="557"/>
      <c r="F28" s="551"/>
      <c r="G28" s="558"/>
      <c r="H28" s="551"/>
      <c r="I28" s="558"/>
      <c r="J28" s="551"/>
      <c r="K28" s="558"/>
      <c r="L28" s="551"/>
      <c r="M28" s="558"/>
      <c r="N28" s="552"/>
      <c r="O28" s="554"/>
      <c r="P28" s="554"/>
      <c r="Q28" s="558"/>
    </row>
    <row r="29" spans="2:25" s="550" customFormat="1" ht="3" customHeight="1" x14ac:dyDescent="0.2">
      <c r="B29" s="546"/>
      <c r="C29" s="547"/>
      <c r="D29" s="559"/>
      <c r="F29" s="560"/>
      <c r="G29" s="560"/>
      <c r="H29" s="560"/>
      <c r="I29" s="560"/>
      <c r="J29" s="560"/>
      <c r="K29" s="560"/>
      <c r="L29" s="560"/>
      <c r="M29" s="560"/>
      <c r="N29" s="533"/>
      <c r="O29" s="560"/>
      <c r="P29" s="560"/>
      <c r="Q29" s="560"/>
    </row>
    <row r="30" spans="2:25" s="550" customFormat="1" ht="20.25" customHeight="1" x14ac:dyDescent="0.2">
      <c r="B30" s="532" t="s">
        <v>3</v>
      </c>
      <c r="C30" s="561"/>
      <c r="D30" s="533">
        <f>SUM(D10:D29)</f>
        <v>386672</v>
      </c>
      <c r="E30" s="562"/>
      <c r="F30" s="533">
        <f>SUM(F10:F27)</f>
        <v>285025</v>
      </c>
      <c r="G30" s="563">
        <f>F30*100/$N30</f>
        <v>56.995082855583128</v>
      </c>
      <c r="H30" s="533">
        <f>SUM(H10:H27)</f>
        <v>67185</v>
      </c>
      <c r="I30" s="563">
        <f>H30*100/$N30</f>
        <v>13.434662368747837</v>
      </c>
      <c r="J30" s="533">
        <f>SUM(J10:J27)</f>
        <v>144952</v>
      </c>
      <c r="K30" s="563">
        <f>J30*100/$N30</f>
        <v>28.985356547960656</v>
      </c>
      <c r="L30" s="533">
        <f>SUM(L10:L28)</f>
        <v>2925</v>
      </c>
      <c r="M30" s="563">
        <f>L30*100/$N30</f>
        <v>0.58489822770837874</v>
      </c>
      <c r="N30" s="533">
        <f>F30+H30+J30+L30</f>
        <v>500087</v>
      </c>
      <c r="O30" s="563">
        <f>G30+I30+K30+M30</f>
        <v>100</v>
      </c>
      <c r="P30" s="564"/>
      <c r="Q30" s="564">
        <f>(N30/D30)</f>
        <v>1.2933106095088343</v>
      </c>
    </row>
    <row r="31" spans="2:25" s="550" customFormat="1" ht="5.25" customHeight="1" x14ac:dyDescent="0.2">
      <c r="B31" s="532"/>
      <c r="C31" s="561"/>
      <c r="D31" s="533"/>
      <c r="E31" s="562"/>
      <c r="F31" s="533"/>
      <c r="G31" s="564"/>
      <c r="H31" s="533"/>
      <c r="I31" s="564"/>
      <c r="J31" s="533"/>
      <c r="K31" s="564"/>
      <c r="L31" s="533"/>
      <c r="M31" s="564"/>
      <c r="N31" s="533"/>
      <c r="O31" s="564"/>
      <c r="P31" s="533"/>
      <c r="Q31" s="564"/>
      <c r="R31" s="533"/>
      <c r="S31" s="564"/>
      <c r="T31" s="533"/>
      <c r="U31" s="564"/>
      <c r="V31" s="533"/>
      <c r="W31" s="564"/>
      <c r="X31" s="564"/>
      <c r="Y31" s="564"/>
    </row>
    <row r="32" spans="2:25" s="537" customFormat="1" ht="18.75" customHeight="1" x14ac:dyDescent="0.2">
      <c r="B32" s="541" t="s">
        <v>42</v>
      </c>
      <c r="C32" s="565"/>
      <c r="D32" s="565"/>
      <c r="E32" s="565"/>
      <c r="F32" s="565"/>
      <c r="G32" s="565"/>
      <c r="H32" s="565"/>
      <c r="I32" s="565"/>
      <c r="J32" s="565"/>
      <c r="K32" s="565"/>
      <c r="L32" s="565"/>
      <c r="N32" s="565"/>
      <c r="O32" s="565"/>
      <c r="P32" s="565"/>
      <c r="Q32" s="565"/>
      <c r="R32" s="565"/>
      <c r="S32" s="565"/>
      <c r="T32" s="565"/>
      <c r="U32" s="565"/>
      <c r="V32" s="565"/>
      <c r="W32" s="565"/>
    </row>
    <row r="33" spans="2:25" x14ac:dyDescent="0.2">
      <c r="B33" s="181" t="s">
        <v>50</v>
      </c>
      <c r="F33" s="178"/>
      <c r="G33" s="178"/>
      <c r="H33" s="178"/>
      <c r="I33" s="178"/>
      <c r="J33" s="178"/>
      <c r="K33" s="178"/>
      <c r="L33" s="178"/>
      <c r="M33" s="178"/>
      <c r="N33" s="178"/>
      <c r="O33" s="178"/>
      <c r="P33" s="178"/>
      <c r="Q33" s="178"/>
      <c r="R33" s="178"/>
      <c r="S33" s="178"/>
      <c r="T33" s="178"/>
      <c r="U33" s="178"/>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07">
    <tabColor theme="0"/>
    <pageSetUpPr fitToPage="1"/>
  </sheetPr>
  <dimension ref="A1:W42"/>
  <sheetViews>
    <sheetView zoomScale="98" zoomScaleNormal="98" workbookViewId="0"/>
  </sheetViews>
  <sheetFormatPr baseColWidth="10" defaultColWidth="11.42578125" defaultRowHeight="15" x14ac:dyDescent="0.25"/>
  <cols>
    <col min="1" max="1" width="1.85546875" style="872" customWidth="1"/>
    <col min="2" max="2" width="40" style="872" customWidth="1"/>
    <col min="3" max="8" width="10.85546875" style="872" customWidth="1"/>
    <col min="9" max="10" width="7.140625" style="872" customWidth="1"/>
    <col min="11" max="11" width="7.7109375" style="872" customWidth="1"/>
    <col min="12" max="17" width="8.28515625" style="872" customWidth="1"/>
    <col min="18" max="19" width="7.7109375" style="872" customWidth="1"/>
    <col min="20" max="20" width="11.42578125" style="872" customWidth="1"/>
    <col min="21" max="21" width="11.42578125" style="872"/>
    <col min="22" max="22" width="11.85546875" style="872" bestFit="1" customWidth="1"/>
    <col min="23" max="16384" width="11.42578125" style="872"/>
  </cols>
  <sheetData>
    <row r="1" spans="1:19" x14ac:dyDescent="0.25">
      <c r="A1" s="871"/>
      <c r="B1" s="871"/>
      <c r="H1" s="873"/>
      <c r="I1" s="873"/>
    </row>
    <row r="2" spans="1:19" ht="48.75" customHeight="1" x14ac:dyDescent="0.25">
      <c r="A2" s="871"/>
      <c r="B2" s="871"/>
      <c r="H2" s="873"/>
      <c r="I2" s="873"/>
    </row>
    <row r="3" spans="1:19" ht="24" customHeight="1" x14ac:dyDescent="0.25">
      <c r="A3" s="871"/>
      <c r="B3" s="1046" t="s">
        <v>350</v>
      </c>
      <c r="C3" s="1046"/>
      <c r="D3" s="1046"/>
      <c r="E3" s="1046"/>
      <c r="F3" s="1046"/>
      <c r="G3" s="1046"/>
      <c r="H3" s="1046"/>
      <c r="I3" s="1046"/>
      <c r="J3" s="1046"/>
      <c r="K3" s="1046"/>
      <c r="L3" s="1046"/>
      <c r="M3" s="1046"/>
      <c r="N3" s="1046"/>
      <c r="O3" s="1046"/>
      <c r="P3" s="1046"/>
      <c r="Q3" s="1046"/>
      <c r="R3" s="1046"/>
    </row>
    <row r="4" spans="1:19" ht="13.5" customHeight="1" x14ac:dyDescent="0.25">
      <c r="A4" s="871"/>
      <c r="B4" s="871"/>
      <c r="H4" s="873"/>
      <c r="I4" s="873"/>
    </row>
    <row r="5" spans="1:19" x14ac:dyDescent="0.25">
      <c r="A5" s="871"/>
      <c r="B5" s="874"/>
      <c r="C5" s="1042" t="s">
        <v>351</v>
      </c>
      <c r="D5" s="1042"/>
      <c r="E5" s="1042"/>
      <c r="F5" s="1042"/>
      <c r="G5" s="1042"/>
      <c r="H5" s="1042"/>
      <c r="I5" s="1042"/>
      <c r="J5" s="1042" t="s">
        <v>352</v>
      </c>
      <c r="K5" s="1042"/>
      <c r="L5" s="1042"/>
      <c r="M5" s="1042"/>
      <c r="N5" s="1042"/>
      <c r="O5" s="1042"/>
      <c r="P5" s="1042"/>
      <c r="Q5" s="1042"/>
      <c r="R5" s="1042"/>
      <c r="S5" s="1042"/>
    </row>
    <row r="6" spans="1:19" ht="25.5" customHeight="1" x14ac:dyDescent="0.25">
      <c r="A6" s="871"/>
      <c r="B6" s="874"/>
      <c r="C6" s="1043"/>
      <c r="D6" s="1043"/>
      <c r="E6" s="1043"/>
      <c r="F6" s="1043"/>
      <c r="G6" s="1043"/>
      <c r="H6" s="1043"/>
      <c r="I6" s="1043"/>
      <c r="J6" s="1043">
        <v>43830</v>
      </c>
      <c r="K6" s="1044"/>
      <c r="L6" s="1045">
        <v>44196</v>
      </c>
      <c r="M6" s="1045"/>
      <c r="N6" s="1045">
        <v>44561</v>
      </c>
      <c r="O6" s="1045"/>
      <c r="P6" s="1045">
        <v>44926</v>
      </c>
      <c r="Q6" s="1045"/>
      <c r="R6" s="1045">
        <v>44985</v>
      </c>
      <c r="S6" s="1045"/>
    </row>
    <row r="7" spans="1:19" x14ac:dyDescent="0.25">
      <c r="B7" s="875"/>
      <c r="C7" s="876">
        <v>43465</v>
      </c>
      <c r="D7" s="876">
        <v>43830</v>
      </c>
      <c r="E7" s="876">
        <v>44196</v>
      </c>
      <c r="F7" s="876">
        <v>44561</v>
      </c>
      <c r="G7" s="876">
        <v>44926</v>
      </c>
      <c r="H7" s="876">
        <v>44985</v>
      </c>
      <c r="I7" s="876"/>
      <c r="J7" s="876" t="s">
        <v>31</v>
      </c>
      <c r="K7" s="876" t="s">
        <v>353</v>
      </c>
      <c r="L7" s="876" t="s">
        <v>31</v>
      </c>
      <c r="M7" s="876" t="s">
        <v>353</v>
      </c>
      <c r="N7" s="876" t="s">
        <v>31</v>
      </c>
      <c r="O7" s="876" t="s">
        <v>353</v>
      </c>
      <c r="P7" s="876" t="s">
        <v>31</v>
      </c>
      <c r="Q7" s="876" t="s">
        <v>353</v>
      </c>
      <c r="R7" s="876" t="s">
        <v>31</v>
      </c>
      <c r="S7" s="876" t="s">
        <v>353</v>
      </c>
    </row>
    <row r="8" spans="1:19" x14ac:dyDescent="0.25">
      <c r="B8" s="877" t="s">
        <v>32</v>
      </c>
      <c r="C8" s="878">
        <v>1767186</v>
      </c>
      <c r="D8" s="878">
        <v>1894744</v>
      </c>
      <c r="E8" s="878">
        <v>1850950</v>
      </c>
      <c r="F8" s="878">
        <v>1892604</v>
      </c>
      <c r="G8" s="878">
        <v>1982018</v>
      </c>
      <c r="H8" s="878">
        <v>1998205</v>
      </c>
      <c r="I8" s="879"/>
      <c r="J8" s="880">
        <v>7.2181422894930236E-2</v>
      </c>
      <c r="K8" s="881">
        <v>127558</v>
      </c>
      <c r="L8" s="883">
        <v>-2.3113412682663204E-2</v>
      </c>
      <c r="M8" s="884">
        <v>-43794</v>
      </c>
      <c r="N8" s="883">
        <v>2.250411950619946E-2</v>
      </c>
      <c r="O8" s="884">
        <v>41654</v>
      </c>
      <c r="P8" s="883">
        <v>4.7243903109155383E-2</v>
      </c>
      <c r="Q8" s="878">
        <v>89414</v>
      </c>
      <c r="R8" s="883">
        <v>5.7784132536600419E-2</v>
      </c>
      <c r="S8" s="884">
        <v>109157</v>
      </c>
    </row>
    <row r="9" spans="1:19" x14ac:dyDescent="0.25">
      <c r="B9" s="885" t="s">
        <v>254</v>
      </c>
      <c r="C9" s="886">
        <v>1638618</v>
      </c>
      <c r="D9" s="886">
        <v>1735551</v>
      </c>
      <c r="E9" s="886">
        <v>1709394</v>
      </c>
      <c r="F9" s="886">
        <v>1768008</v>
      </c>
      <c r="G9" s="886">
        <v>1850208</v>
      </c>
      <c r="H9" s="886">
        <v>1860463</v>
      </c>
      <c r="I9" s="887"/>
      <c r="J9" s="888">
        <v>5.9155336997396502E-2</v>
      </c>
      <c r="K9" s="889">
        <v>96933</v>
      </c>
      <c r="L9" s="890">
        <v>-1.507129436127197E-2</v>
      </c>
      <c r="M9" s="889">
        <v>-26157</v>
      </c>
      <c r="N9" s="890">
        <v>3.4289344644944375E-2</v>
      </c>
      <c r="O9" s="889">
        <v>58614</v>
      </c>
      <c r="P9" s="890">
        <v>4.6493002294107244E-2</v>
      </c>
      <c r="Q9" s="886">
        <v>82200</v>
      </c>
      <c r="R9" s="890">
        <v>5.2378433873627284E-2</v>
      </c>
      <c r="S9" s="889">
        <v>92598</v>
      </c>
    </row>
    <row r="10" spans="1:19" x14ac:dyDescent="0.25">
      <c r="B10" s="891" t="s">
        <v>354</v>
      </c>
      <c r="C10" s="892">
        <v>334306</v>
      </c>
      <c r="D10" s="892">
        <v>350514</v>
      </c>
      <c r="E10" s="892">
        <v>352921</v>
      </c>
      <c r="F10" s="892">
        <v>352430</v>
      </c>
      <c r="G10" s="892">
        <v>359348</v>
      </c>
      <c r="H10" s="892">
        <v>360318</v>
      </c>
      <c r="I10" s="893"/>
      <c r="J10" s="894">
        <v>4.8482527983344514E-2</v>
      </c>
      <c r="K10" s="895">
        <v>16208</v>
      </c>
      <c r="L10" s="897">
        <v>6.8670580918308577E-3</v>
      </c>
      <c r="M10" s="895">
        <v>2407</v>
      </c>
      <c r="N10" s="897">
        <v>-1.3912461995744252E-3</v>
      </c>
      <c r="O10" s="895">
        <v>-491</v>
      </c>
      <c r="P10" s="897">
        <v>1.9629429957722211E-2</v>
      </c>
      <c r="Q10" s="892">
        <v>6918</v>
      </c>
      <c r="R10" s="897">
        <v>2.2349840115083008E-2</v>
      </c>
      <c r="S10" s="895">
        <v>7877</v>
      </c>
    </row>
    <row r="11" spans="1:19" x14ac:dyDescent="0.25">
      <c r="B11" s="898" t="s">
        <v>355</v>
      </c>
      <c r="C11" s="899">
        <v>1304312</v>
      </c>
      <c r="D11" s="899">
        <v>1385037</v>
      </c>
      <c r="E11" s="899">
        <v>1356473</v>
      </c>
      <c r="F11" s="899">
        <v>1415578</v>
      </c>
      <c r="G11" s="899">
        <v>1490860</v>
      </c>
      <c r="H11" s="899">
        <v>1500145</v>
      </c>
      <c r="I11" s="900"/>
      <c r="J11" s="901">
        <v>6.1890866602469341E-2</v>
      </c>
      <c r="K11" s="902">
        <v>80725</v>
      </c>
      <c r="L11" s="903">
        <v>-2.0623275768084204E-2</v>
      </c>
      <c r="M11" s="902">
        <v>-28564</v>
      </c>
      <c r="N11" s="903">
        <v>4.3572559129448241E-2</v>
      </c>
      <c r="O11" s="902">
        <v>59105</v>
      </c>
      <c r="P11" s="903">
        <v>5.3181103407936581E-2</v>
      </c>
      <c r="Q11" s="899">
        <v>75282</v>
      </c>
      <c r="R11" s="903">
        <v>5.9855562714776545E-2</v>
      </c>
      <c r="S11" s="902">
        <v>84721</v>
      </c>
    </row>
    <row r="12" spans="1:19" x14ac:dyDescent="0.25">
      <c r="B12" s="904" t="s">
        <v>356</v>
      </c>
      <c r="C12" s="905">
        <v>429437</v>
      </c>
      <c r="D12" s="905">
        <v>467298</v>
      </c>
      <c r="E12" s="905">
        <v>473559</v>
      </c>
      <c r="F12" s="905">
        <v>487549</v>
      </c>
      <c r="G12" s="905">
        <v>515590</v>
      </c>
      <c r="H12" s="905">
        <v>520514</v>
      </c>
      <c r="I12" s="906"/>
      <c r="J12" s="894">
        <v>8.8164270894217411E-2</v>
      </c>
      <c r="K12" s="895">
        <v>37861</v>
      </c>
      <c r="L12" s="897">
        <v>1.3398302582078303E-2</v>
      </c>
      <c r="M12" s="895">
        <v>6261</v>
      </c>
      <c r="N12" s="897">
        <v>2.9542253446772193E-2</v>
      </c>
      <c r="O12" s="895">
        <v>13990</v>
      </c>
      <c r="P12" s="897">
        <v>5.7514219083620421E-2</v>
      </c>
      <c r="Q12" s="892">
        <v>28041</v>
      </c>
      <c r="R12" s="897">
        <v>6.5421899818238316E-2</v>
      </c>
      <c r="S12" s="895">
        <v>31962</v>
      </c>
    </row>
    <row r="13" spans="1:19" x14ac:dyDescent="0.25">
      <c r="B13" s="891" t="s">
        <v>357</v>
      </c>
      <c r="C13" s="892">
        <v>490680</v>
      </c>
      <c r="D13" s="892">
        <v>515590</v>
      </c>
      <c r="E13" s="892">
        <v>506355</v>
      </c>
      <c r="F13" s="892">
        <v>529632</v>
      </c>
      <c r="G13" s="892">
        <v>560619</v>
      </c>
      <c r="H13" s="892">
        <v>564365</v>
      </c>
      <c r="I13" s="893"/>
      <c r="J13" s="894">
        <v>5.076628352490431E-2</v>
      </c>
      <c r="K13" s="895">
        <v>24910</v>
      </c>
      <c r="L13" s="897">
        <v>-1.7911518842491092E-2</v>
      </c>
      <c r="M13" s="895">
        <v>-9235</v>
      </c>
      <c r="N13" s="897">
        <v>4.5969724797819689E-2</v>
      </c>
      <c r="O13" s="895">
        <v>23277</v>
      </c>
      <c r="P13" s="897">
        <v>5.8506661228928669E-2</v>
      </c>
      <c r="Q13" s="892">
        <v>30987</v>
      </c>
      <c r="R13" s="897">
        <v>6.4550386310134655E-2</v>
      </c>
      <c r="S13" s="895">
        <v>34221</v>
      </c>
    </row>
    <row r="14" spans="1:19" x14ac:dyDescent="0.25">
      <c r="B14" s="907" t="s">
        <v>358</v>
      </c>
      <c r="C14" s="908">
        <v>384195</v>
      </c>
      <c r="D14" s="908">
        <v>402149</v>
      </c>
      <c r="E14" s="908">
        <v>376559</v>
      </c>
      <c r="F14" s="908">
        <v>398397</v>
      </c>
      <c r="G14" s="908">
        <v>414651</v>
      </c>
      <c r="H14" s="908">
        <v>415266</v>
      </c>
      <c r="I14" s="909"/>
      <c r="J14" s="894">
        <v>4.67314775049128E-2</v>
      </c>
      <c r="K14" s="895">
        <v>17954</v>
      </c>
      <c r="L14" s="897">
        <v>-6.363313100368273E-2</v>
      </c>
      <c r="M14" s="895">
        <v>-25590</v>
      </c>
      <c r="N14" s="897">
        <v>5.7993568072997936E-2</v>
      </c>
      <c r="O14" s="895">
        <v>21838</v>
      </c>
      <c r="P14" s="897">
        <v>4.0798499988704773E-2</v>
      </c>
      <c r="Q14" s="892">
        <v>16254</v>
      </c>
      <c r="R14" s="897">
        <v>4.6727228731019643E-2</v>
      </c>
      <c r="S14" s="895">
        <v>18538</v>
      </c>
    </row>
    <row r="15" spans="1:19" x14ac:dyDescent="0.25">
      <c r="B15" s="885" t="s">
        <v>359</v>
      </c>
      <c r="C15" s="886">
        <v>1054275</v>
      </c>
      <c r="D15" s="886">
        <v>1115183</v>
      </c>
      <c r="E15" s="886">
        <v>1124230</v>
      </c>
      <c r="F15" s="886">
        <v>1222142</v>
      </c>
      <c r="G15" s="886">
        <v>1313437</v>
      </c>
      <c r="H15" s="886">
        <v>1319400</v>
      </c>
      <c r="I15" s="887"/>
      <c r="J15" s="888">
        <v>5.7772402836072212E-2</v>
      </c>
      <c r="K15" s="889">
        <v>60908</v>
      </c>
      <c r="L15" s="910">
        <v>8.1125698652149136E-3</v>
      </c>
      <c r="M15" s="889">
        <v>9047</v>
      </c>
      <c r="N15" s="910">
        <v>8.7092498865890322E-2</v>
      </c>
      <c r="O15" s="889">
        <v>97912</v>
      </c>
      <c r="P15" s="910">
        <v>7.4700812180581222E-2</v>
      </c>
      <c r="Q15" s="886">
        <v>91295</v>
      </c>
      <c r="R15" s="910">
        <v>7.9541967869021457E-2</v>
      </c>
      <c r="S15" s="889">
        <v>97215</v>
      </c>
    </row>
    <row r="16" spans="1:19" x14ac:dyDescent="0.25">
      <c r="B16" s="891" t="s">
        <v>356</v>
      </c>
      <c r="C16" s="892">
        <v>277636</v>
      </c>
      <c r="D16" s="892">
        <v>310719</v>
      </c>
      <c r="E16" s="892">
        <v>337667</v>
      </c>
      <c r="F16" s="892">
        <v>378893</v>
      </c>
      <c r="G16" s="892">
        <v>419029</v>
      </c>
      <c r="H16" s="892">
        <v>422253</v>
      </c>
      <c r="I16" s="893"/>
      <c r="J16" s="894">
        <v>0.11915961906957317</v>
      </c>
      <c r="K16" s="895">
        <v>33083</v>
      </c>
      <c r="L16" s="897">
        <v>8.6727879531023122E-2</v>
      </c>
      <c r="M16" s="895">
        <v>26948</v>
      </c>
      <c r="N16" s="897">
        <v>0.12209069882458157</v>
      </c>
      <c r="O16" s="895">
        <v>41226</v>
      </c>
      <c r="P16" s="897">
        <v>0.10592964240563951</v>
      </c>
      <c r="Q16" s="892">
        <v>40136</v>
      </c>
      <c r="R16" s="897">
        <v>0.10934708589924136</v>
      </c>
      <c r="S16" s="895">
        <v>41621</v>
      </c>
    </row>
    <row r="17" spans="2:21" x14ac:dyDescent="0.25">
      <c r="B17" s="891" t="s">
        <v>357</v>
      </c>
      <c r="C17" s="892">
        <v>427294</v>
      </c>
      <c r="D17" s="892">
        <v>442658</v>
      </c>
      <c r="E17" s="892">
        <v>443395</v>
      </c>
      <c r="F17" s="892">
        <v>474372</v>
      </c>
      <c r="G17" s="892">
        <v>508082</v>
      </c>
      <c r="H17" s="892">
        <v>510475</v>
      </c>
      <c r="I17" s="893"/>
      <c r="J17" s="894">
        <v>3.5956507697276319E-2</v>
      </c>
      <c r="K17" s="895">
        <v>15364</v>
      </c>
      <c r="L17" s="897">
        <v>1.6649422353147703E-3</v>
      </c>
      <c r="M17" s="895">
        <v>737</v>
      </c>
      <c r="N17" s="897">
        <v>6.9863214515274219E-2</v>
      </c>
      <c r="O17" s="895">
        <v>30977</v>
      </c>
      <c r="P17" s="897">
        <v>7.1062372989974198E-2</v>
      </c>
      <c r="Q17" s="892">
        <v>33710</v>
      </c>
      <c r="R17" s="897">
        <v>7.5356591384507787E-2</v>
      </c>
      <c r="S17" s="895">
        <v>35772</v>
      </c>
    </row>
    <row r="18" spans="2:21" x14ac:dyDescent="0.25">
      <c r="B18" s="907" t="s">
        <v>358</v>
      </c>
      <c r="C18" s="908">
        <v>349345</v>
      </c>
      <c r="D18" s="908">
        <v>361806</v>
      </c>
      <c r="E18" s="908">
        <v>343168</v>
      </c>
      <c r="F18" s="908">
        <v>368877</v>
      </c>
      <c r="G18" s="908">
        <v>386326</v>
      </c>
      <c r="H18" s="908">
        <v>386672</v>
      </c>
      <c r="I18" s="909"/>
      <c r="J18" s="911">
        <v>3.5669610270649299E-2</v>
      </c>
      <c r="K18" s="912">
        <v>12461</v>
      </c>
      <c r="L18" s="914">
        <v>-5.151379468554973E-2</v>
      </c>
      <c r="M18" s="912">
        <v>-18638</v>
      </c>
      <c r="N18" s="914">
        <v>7.4916658895934463E-2</v>
      </c>
      <c r="O18" s="912">
        <v>25709</v>
      </c>
      <c r="P18" s="914">
        <v>4.7303030549478597E-2</v>
      </c>
      <c r="Q18" s="908">
        <v>17449</v>
      </c>
      <c r="R18" s="914">
        <v>5.4032983508245813E-2</v>
      </c>
      <c r="S18" s="912">
        <v>19822</v>
      </c>
    </row>
    <row r="19" spans="2:21" ht="15" customHeight="1" x14ac:dyDescent="0.25">
      <c r="B19" s="915" t="s">
        <v>360</v>
      </c>
      <c r="C19" s="886">
        <v>250037</v>
      </c>
      <c r="D19" s="886">
        <v>269854</v>
      </c>
      <c r="E19" s="886">
        <v>232243</v>
      </c>
      <c r="F19" s="886">
        <v>193436</v>
      </c>
      <c r="G19" s="886">
        <v>177423</v>
      </c>
      <c r="H19" s="886">
        <v>180745</v>
      </c>
      <c r="I19" s="887"/>
      <c r="J19" s="916">
        <v>7.92562700720294E-2</v>
      </c>
      <c r="K19" s="917">
        <v>19817</v>
      </c>
      <c r="L19" s="918">
        <v>-0.13937536593861866</v>
      </c>
      <c r="M19" s="917">
        <v>-37611</v>
      </c>
      <c r="N19" s="918">
        <v>-0.16709653251120593</v>
      </c>
      <c r="O19" s="917">
        <v>-38807</v>
      </c>
      <c r="P19" s="918">
        <v>-8.2781902024442244E-2</v>
      </c>
      <c r="Q19" s="1023">
        <v>-16013</v>
      </c>
      <c r="R19" s="918">
        <v>-6.4655685446519562E-2</v>
      </c>
      <c r="S19" s="917">
        <v>-12494</v>
      </c>
    </row>
    <row r="20" spans="2:21" x14ac:dyDescent="0.25">
      <c r="B20" s="891" t="s">
        <v>356</v>
      </c>
      <c r="C20" s="892">
        <v>151801</v>
      </c>
      <c r="D20" s="892">
        <v>156579</v>
      </c>
      <c r="E20" s="892">
        <v>135892</v>
      </c>
      <c r="F20" s="892">
        <v>108656</v>
      </c>
      <c r="G20" s="892">
        <v>96561</v>
      </c>
      <c r="H20" s="892">
        <v>98261</v>
      </c>
      <c r="I20" s="893"/>
      <c r="J20" s="894">
        <v>3.1475418475504169E-2</v>
      </c>
      <c r="K20" s="895">
        <v>4778</v>
      </c>
      <c r="L20" s="897">
        <v>-0.13211861105256772</v>
      </c>
      <c r="M20" s="895">
        <v>-20687</v>
      </c>
      <c r="N20" s="897">
        <v>-0.20042386601124418</v>
      </c>
      <c r="O20" s="895">
        <v>-27236</v>
      </c>
      <c r="P20" s="897">
        <v>-0.11131460756884115</v>
      </c>
      <c r="Q20" s="892">
        <v>-12095</v>
      </c>
      <c r="R20" s="897">
        <v>-8.9501482579688707E-2</v>
      </c>
      <c r="S20" s="895">
        <v>-9659</v>
      </c>
    </row>
    <row r="21" spans="2:21" x14ac:dyDescent="0.25">
      <c r="B21" s="891" t="s">
        <v>357</v>
      </c>
      <c r="C21" s="892">
        <v>63386</v>
      </c>
      <c r="D21" s="892">
        <v>72932</v>
      </c>
      <c r="E21" s="892">
        <v>62960</v>
      </c>
      <c r="F21" s="892">
        <v>55260</v>
      </c>
      <c r="G21" s="892">
        <v>52537</v>
      </c>
      <c r="H21" s="892">
        <v>53890</v>
      </c>
      <c r="I21" s="893"/>
      <c r="J21" s="894">
        <v>0.15060107910264087</v>
      </c>
      <c r="K21" s="895">
        <v>9546</v>
      </c>
      <c r="L21" s="897">
        <v>-0.13673010475511438</v>
      </c>
      <c r="M21" s="895">
        <v>-9972</v>
      </c>
      <c r="N21" s="897">
        <v>-0.12229987293519695</v>
      </c>
      <c r="O21" s="895">
        <v>-7700</v>
      </c>
      <c r="P21" s="897">
        <v>-4.9276149113282708E-2</v>
      </c>
      <c r="Q21" s="892">
        <v>-2723</v>
      </c>
      <c r="R21" s="897">
        <v>-2.7975685864252142E-2</v>
      </c>
      <c r="S21" s="895">
        <v>-1551</v>
      </c>
    </row>
    <row r="22" spans="2:21" x14ac:dyDescent="0.25">
      <c r="B22" s="907" t="s">
        <v>358</v>
      </c>
      <c r="C22" s="908">
        <v>34850</v>
      </c>
      <c r="D22" s="908">
        <v>40343</v>
      </c>
      <c r="E22" s="908">
        <v>33391</v>
      </c>
      <c r="F22" s="908">
        <v>29520</v>
      </c>
      <c r="G22" s="908">
        <v>28325</v>
      </c>
      <c r="H22" s="908">
        <v>28594</v>
      </c>
      <c r="I22" s="909"/>
      <c r="J22" s="911">
        <v>0.15761836441893839</v>
      </c>
      <c r="K22" s="912">
        <v>5493</v>
      </c>
      <c r="L22" s="914">
        <v>-0.17232233596906521</v>
      </c>
      <c r="M22" s="912">
        <v>-6952</v>
      </c>
      <c r="N22" s="914">
        <v>-0.11592944206522715</v>
      </c>
      <c r="O22" s="912">
        <v>-3871</v>
      </c>
      <c r="P22" s="914">
        <v>-4.0481029810298108E-2</v>
      </c>
      <c r="Q22" s="908">
        <v>-1195</v>
      </c>
      <c r="R22" s="914">
        <v>-4.2974764040431102E-2</v>
      </c>
      <c r="S22" s="912">
        <v>-1284</v>
      </c>
    </row>
    <row r="23" spans="2:21" x14ac:dyDescent="0.25">
      <c r="B23" s="919"/>
      <c r="C23" s="919"/>
      <c r="D23" s="919"/>
      <c r="E23" s="919"/>
      <c r="F23" s="919"/>
      <c r="G23" s="919"/>
      <c r="H23" s="919"/>
      <c r="I23" s="919"/>
      <c r="J23" s="919"/>
      <c r="K23" s="919"/>
      <c r="L23" s="919"/>
      <c r="M23" s="919"/>
      <c r="N23" s="919"/>
      <c r="O23" s="919"/>
      <c r="P23" s="919"/>
      <c r="Q23" s="919"/>
      <c r="R23" s="919"/>
      <c r="S23" s="919"/>
    </row>
    <row r="24" spans="2:21" x14ac:dyDescent="0.25">
      <c r="B24" s="920"/>
      <c r="C24" s="1042" t="s">
        <v>351</v>
      </c>
      <c r="D24" s="1042"/>
      <c r="E24" s="1042"/>
      <c r="F24" s="1042"/>
      <c r="G24" s="1042"/>
      <c r="H24" s="1042"/>
      <c r="I24" s="1042"/>
      <c r="J24" s="1042" t="s">
        <v>352</v>
      </c>
      <c r="K24" s="1042"/>
      <c r="L24" s="1042"/>
      <c r="M24" s="1042"/>
      <c r="N24" s="1042"/>
      <c r="O24" s="1042"/>
      <c r="P24" s="1042"/>
      <c r="Q24" s="1042"/>
      <c r="R24" s="1042"/>
      <c r="S24" s="1042"/>
    </row>
    <row r="25" spans="2:21" ht="24" customHeight="1" x14ac:dyDescent="0.25">
      <c r="B25" s="920"/>
      <c r="C25" s="1043"/>
      <c r="D25" s="1043"/>
      <c r="E25" s="1043"/>
      <c r="F25" s="1043"/>
      <c r="G25" s="1043"/>
      <c r="H25" s="1043"/>
      <c r="I25" s="1043"/>
      <c r="J25" s="1043">
        <v>43830</v>
      </c>
      <c r="K25" s="1044"/>
      <c r="L25" s="1045">
        <v>44196</v>
      </c>
      <c r="M25" s="1045"/>
      <c r="N25" s="1045">
        <v>44561</v>
      </c>
      <c r="O25" s="1045"/>
      <c r="P25" s="1045">
        <v>44926</v>
      </c>
      <c r="Q25" s="1045"/>
      <c r="R25" s="1045">
        <v>44985</v>
      </c>
      <c r="S25" s="1045"/>
    </row>
    <row r="26" spans="2:21" x14ac:dyDescent="0.25">
      <c r="B26" s="875"/>
      <c r="C26" s="876">
        <v>43465</v>
      </c>
      <c r="D26" s="876">
        <v>43830</v>
      </c>
      <c r="E26" s="876">
        <v>44196</v>
      </c>
      <c r="F26" s="876">
        <v>44561</v>
      </c>
      <c r="G26" s="876">
        <v>44926</v>
      </c>
      <c r="H26" s="876">
        <v>44985</v>
      </c>
      <c r="I26" s="876"/>
      <c r="J26" s="876" t="s">
        <v>31</v>
      </c>
      <c r="K26" s="876" t="s">
        <v>353</v>
      </c>
      <c r="L26" s="876" t="s">
        <v>31</v>
      </c>
      <c r="M26" s="876" t="s">
        <v>353</v>
      </c>
      <c r="N26" s="876" t="s">
        <v>31</v>
      </c>
      <c r="O26" s="876" t="s">
        <v>353</v>
      </c>
      <c r="P26" s="876" t="s">
        <v>31</v>
      </c>
      <c r="Q26" s="876" t="s">
        <v>353</v>
      </c>
      <c r="R26" s="876" t="s">
        <v>31</v>
      </c>
      <c r="S26" s="876" t="s">
        <v>353</v>
      </c>
    </row>
    <row r="27" spans="2:21" x14ac:dyDescent="0.25">
      <c r="B27" s="877" t="s">
        <v>75</v>
      </c>
      <c r="C27" s="878">
        <v>1320659</v>
      </c>
      <c r="D27" s="878">
        <v>1411021</v>
      </c>
      <c r="E27" s="878">
        <v>1427207</v>
      </c>
      <c r="F27" s="878">
        <v>1569205</v>
      </c>
      <c r="G27" s="878">
        <v>1727429</v>
      </c>
      <c r="H27" s="878">
        <v>1750531</v>
      </c>
      <c r="I27" s="879"/>
      <c r="J27" s="880">
        <v>6.842190149008931E-2</v>
      </c>
      <c r="K27" s="881">
        <v>90362</v>
      </c>
      <c r="L27" s="882">
        <v>1.1471126227037054E-2</v>
      </c>
      <c r="M27" s="878">
        <v>16186</v>
      </c>
      <c r="N27" s="883">
        <v>9.9493626362538778E-2</v>
      </c>
      <c r="O27" s="878">
        <v>141998</v>
      </c>
      <c r="P27" s="883">
        <v>0.10083067540569912</v>
      </c>
      <c r="Q27" s="878">
        <v>158224</v>
      </c>
      <c r="R27" s="883">
        <v>0.11346592492045904</v>
      </c>
      <c r="S27" s="884">
        <v>178385</v>
      </c>
    </row>
    <row r="28" spans="2:21" ht="15" customHeight="1" x14ac:dyDescent="0.25">
      <c r="B28" s="921" t="s">
        <v>361</v>
      </c>
      <c r="C28" s="922">
        <v>52274</v>
      </c>
      <c r="D28" s="922">
        <v>60438</v>
      </c>
      <c r="E28" s="922">
        <v>61411</v>
      </c>
      <c r="F28" s="922">
        <v>62214</v>
      </c>
      <c r="G28" s="922">
        <v>65642</v>
      </c>
      <c r="H28" s="922">
        <v>66005</v>
      </c>
      <c r="I28" s="887"/>
      <c r="J28" s="923">
        <v>0.15617706699315148</v>
      </c>
      <c r="K28" s="922">
        <v>8164</v>
      </c>
      <c r="L28" s="924">
        <v>1.6099142923326371E-2</v>
      </c>
      <c r="M28" s="925">
        <v>973</v>
      </c>
      <c r="N28" s="924">
        <v>1.3075833319763586E-2</v>
      </c>
      <c r="O28" s="925">
        <v>803</v>
      </c>
      <c r="P28" s="924">
        <v>5.510013823255222E-2</v>
      </c>
      <c r="Q28" s="922">
        <v>3428</v>
      </c>
      <c r="R28" s="926">
        <v>5.931727358808514E-2</v>
      </c>
      <c r="S28" s="925">
        <v>3696</v>
      </c>
    </row>
    <row r="29" spans="2:21" x14ac:dyDescent="0.25">
      <c r="B29" s="891" t="s">
        <v>362</v>
      </c>
      <c r="C29" s="892">
        <v>224714</v>
      </c>
      <c r="D29" s="892">
        <v>246617</v>
      </c>
      <c r="E29" s="892">
        <v>254644</v>
      </c>
      <c r="F29" s="892">
        <v>292469</v>
      </c>
      <c r="G29" s="892">
        <v>351993</v>
      </c>
      <c r="H29" s="892">
        <v>365823</v>
      </c>
      <c r="I29" s="893"/>
      <c r="J29" s="894">
        <v>9.747056258177067E-2</v>
      </c>
      <c r="K29" s="892">
        <v>21903</v>
      </c>
      <c r="L29" s="897">
        <v>3.2548445565390827E-2</v>
      </c>
      <c r="M29" s="895">
        <v>8027</v>
      </c>
      <c r="N29" s="897">
        <v>0.14854070781169004</v>
      </c>
      <c r="O29" s="895">
        <v>37825</v>
      </c>
      <c r="P29" s="897">
        <v>0.20352242459884629</v>
      </c>
      <c r="Q29" s="892">
        <v>59524</v>
      </c>
      <c r="R29" s="896">
        <v>0.24530402162294651</v>
      </c>
      <c r="S29" s="895">
        <v>72061</v>
      </c>
    </row>
    <row r="30" spans="2:21" x14ac:dyDescent="0.25">
      <c r="B30" s="891" t="s">
        <v>363</v>
      </c>
      <c r="C30" s="892">
        <v>235924</v>
      </c>
      <c r="D30" s="892">
        <v>250318</v>
      </c>
      <c r="E30" s="892">
        <v>253202</v>
      </c>
      <c r="F30" s="892">
        <v>291129</v>
      </c>
      <c r="G30" s="892">
        <v>322595</v>
      </c>
      <c r="H30" s="892">
        <v>324455</v>
      </c>
      <c r="I30" s="893"/>
      <c r="J30" s="894">
        <v>6.1011173089638993E-2</v>
      </c>
      <c r="K30" s="892">
        <v>14394</v>
      </c>
      <c r="L30" s="897">
        <v>1.1521344849351633E-2</v>
      </c>
      <c r="M30" s="895">
        <v>2884</v>
      </c>
      <c r="N30" s="897">
        <v>0.14978949613352177</v>
      </c>
      <c r="O30" s="895">
        <v>37927</v>
      </c>
      <c r="P30" s="897">
        <v>0.1080826712556977</v>
      </c>
      <c r="Q30" s="892">
        <v>31466</v>
      </c>
      <c r="R30" s="896">
        <v>0.10764225532902727</v>
      </c>
      <c r="S30" s="895">
        <v>31531</v>
      </c>
    </row>
    <row r="31" spans="2:21" x14ac:dyDescent="0.25">
      <c r="B31" s="891" t="s">
        <v>364</v>
      </c>
      <c r="C31" s="892">
        <v>94802</v>
      </c>
      <c r="D31" s="892">
        <v>96748</v>
      </c>
      <c r="E31" s="892">
        <v>88465</v>
      </c>
      <c r="F31" s="892">
        <v>91795</v>
      </c>
      <c r="G31" s="892">
        <v>97929</v>
      </c>
      <c r="H31" s="892">
        <v>98100</v>
      </c>
      <c r="I31" s="893"/>
      <c r="J31" s="894">
        <v>2.0526993101411373E-2</v>
      </c>
      <c r="K31" s="892">
        <v>1946</v>
      </c>
      <c r="L31" s="897">
        <v>-8.5614172902799046E-2</v>
      </c>
      <c r="M31" s="895">
        <v>-8283</v>
      </c>
      <c r="N31" s="897">
        <v>3.764200531283568E-2</v>
      </c>
      <c r="O31" s="895">
        <v>3330</v>
      </c>
      <c r="P31" s="897">
        <v>6.6822811699983609E-2</v>
      </c>
      <c r="Q31" s="892">
        <v>6134</v>
      </c>
      <c r="R31" s="896">
        <v>6.7941083617282905E-2</v>
      </c>
      <c r="S31" s="895">
        <v>6241</v>
      </c>
    </row>
    <row r="32" spans="2:21" x14ac:dyDescent="0.25">
      <c r="B32" s="891" t="s">
        <v>365</v>
      </c>
      <c r="C32" s="892">
        <v>166579</v>
      </c>
      <c r="D32" s="892">
        <v>170785</v>
      </c>
      <c r="E32" s="892">
        <v>156437</v>
      </c>
      <c r="F32" s="892">
        <v>169990</v>
      </c>
      <c r="G32" s="892">
        <v>175956</v>
      </c>
      <c r="H32" s="892">
        <v>176557</v>
      </c>
      <c r="I32" s="893"/>
      <c r="J32" s="894">
        <v>2.5249281121870082E-2</v>
      </c>
      <c r="K32" s="892">
        <v>4206</v>
      </c>
      <c r="L32" s="897">
        <v>-8.4012061949234385E-2</v>
      </c>
      <c r="M32" s="895">
        <v>-14348</v>
      </c>
      <c r="N32" s="897">
        <v>8.6635514616107523E-2</v>
      </c>
      <c r="O32" s="895">
        <v>13553</v>
      </c>
      <c r="P32" s="897">
        <v>3.5096182128360409E-2</v>
      </c>
      <c r="Q32" s="892">
        <v>5966</v>
      </c>
      <c r="R32" s="896">
        <v>4.3265282004313566E-2</v>
      </c>
      <c r="S32" s="895">
        <v>7322</v>
      </c>
      <c r="U32" s="927"/>
    </row>
    <row r="33" spans="2:23" x14ac:dyDescent="0.25">
      <c r="B33" s="891" t="s">
        <v>366</v>
      </c>
      <c r="C33" s="892">
        <v>132491</v>
      </c>
      <c r="D33" s="892">
        <v>151340</v>
      </c>
      <c r="E33" s="892">
        <v>154547</v>
      </c>
      <c r="F33" s="892">
        <v>170517</v>
      </c>
      <c r="G33" s="892">
        <v>187214</v>
      </c>
      <c r="H33" s="892">
        <v>188978</v>
      </c>
      <c r="I33" s="893"/>
      <c r="J33" s="894">
        <v>0.14226626714267376</v>
      </c>
      <c r="K33" s="892">
        <v>18849</v>
      </c>
      <c r="L33" s="897">
        <v>2.1190696445090529E-2</v>
      </c>
      <c r="M33" s="895">
        <v>3207</v>
      </c>
      <c r="N33" s="897">
        <v>0.10333426077503938</v>
      </c>
      <c r="O33" s="895">
        <v>15970</v>
      </c>
      <c r="P33" s="897">
        <v>9.7919855498278752E-2</v>
      </c>
      <c r="Q33" s="892">
        <v>16697</v>
      </c>
      <c r="R33" s="896">
        <v>0.10437242137004876</v>
      </c>
      <c r="S33" s="895">
        <v>17860</v>
      </c>
    </row>
    <row r="34" spans="2:23" x14ac:dyDescent="0.25">
      <c r="B34" s="928" t="s">
        <v>367</v>
      </c>
      <c r="C34" s="929">
        <v>7022</v>
      </c>
      <c r="D34" s="929">
        <v>9202</v>
      </c>
      <c r="E34" s="929">
        <v>11820</v>
      </c>
      <c r="F34" s="929">
        <v>15678</v>
      </c>
      <c r="G34" s="929">
        <v>19892</v>
      </c>
      <c r="H34" s="929">
        <v>19933</v>
      </c>
      <c r="I34" s="930"/>
      <c r="J34" s="931">
        <v>0.31045286243235548</v>
      </c>
      <c r="K34" s="929">
        <v>2180</v>
      </c>
      <c r="L34" s="932">
        <v>0.28450336883286242</v>
      </c>
      <c r="M34" s="933">
        <v>2618</v>
      </c>
      <c r="N34" s="932">
        <v>0.3263959390862945</v>
      </c>
      <c r="O34" s="933">
        <v>3858</v>
      </c>
      <c r="P34" s="932">
        <v>0.26878428370965679</v>
      </c>
      <c r="Q34" s="929">
        <v>4214</v>
      </c>
      <c r="R34" s="934">
        <v>0.25815817711292044</v>
      </c>
      <c r="S34" s="933">
        <v>4090</v>
      </c>
    </row>
    <row r="35" spans="2:23" x14ac:dyDescent="0.25">
      <c r="B35" s="928" t="s">
        <v>368</v>
      </c>
      <c r="C35" s="929">
        <v>171</v>
      </c>
      <c r="D35" s="929">
        <v>236</v>
      </c>
      <c r="E35" s="929">
        <v>293</v>
      </c>
      <c r="F35" s="929">
        <v>388</v>
      </c>
      <c r="G35" s="929">
        <v>233</v>
      </c>
      <c r="H35" s="929">
        <v>193</v>
      </c>
      <c r="I35" s="930"/>
      <c r="J35" s="931">
        <v>0.38011695906432741</v>
      </c>
      <c r="K35" s="929">
        <v>65</v>
      </c>
      <c r="L35" s="932">
        <v>0.24152542372881358</v>
      </c>
      <c r="M35" s="933">
        <v>57</v>
      </c>
      <c r="N35" s="932">
        <v>0.32423208191126274</v>
      </c>
      <c r="O35" s="933">
        <v>95</v>
      </c>
      <c r="P35" s="932">
        <v>-0.39948453608247425</v>
      </c>
      <c r="Q35" s="929">
        <v>-155</v>
      </c>
      <c r="R35" s="934">
        <v>-0.54047619047619055</v>
      </c>
      <c r="S35" s="933">
        <v>-227</v>
      </c>
    </row>
    <row r="36" spans="2:23" x14ac:dyDescent="0.25">
      <c r="B36" s="928" t="s">
        <v>369</v>
      </c>
      <c r="C36" s="929">
        <v>29845</v>
      </c>
      <c r="D36" s="929">
        <v>37073</v>
      </c>
      <c r="E36" s="929">
        <v>46805</v>
      </c>
      <c r="F36" s="929">
        <v>56289</v>
      </c>
      <c r="G36" s="929">
        <v>61732</v>
      </c>
      <c r="H36" s="929">
        <v>62295</v>
      </c>
      <c r="I36" s="930"/>
      <c r="J36" s="931">
        <v>0.24218462053945378</v>
      </c>
      <c r="K36" s="929">
        <v>7228</v>
      </c>
      <c r="L36" s="932">
        <v>0.26250910366034574</v>
      </c>
      <c r="M36" s="933">
        <v>9732</v>
      </c>
      <c r="N36" s="932">
        <v>0.20262792436705479</v>
      </c>
      <c r="O36" s="933">
        <v>9484</v>
      </c>
      <c r="P36" s="932">
        <v>9.6697400913144715E-2</v>
      </c>
      <c r="Q36" s="929">
        <v>5443</v>
      </c>
      <c r="R36" s="934">
        <v>9.8987368569614098E-2</v>
      </c>
      <c r="S36" s="933">
        <v>5611</v>
      </c>
    </row>
    <row r="37" spans="2:23" x14ac:dyDescent="0.25">
      <c r="B37" s="928" t="s">
        <v>370</v>
      </c>
      <c r="C37" s="929">
        <v>21423</v>
      </c>
      <c r="D37" s="929">
        <v>24365</v>
      </c>
      <c r="E37" s="929">
        <v>24374</v>
      </c>
      <c r="F37" s="929">
        <v>23330</v>
      </c>
      <c r="G37" s="929">
        <v>22270</v>
      </c>
      <c r="H37" s="929">
        <v>22735</v>
      </c>
      <c r="I37" s="930"/>
      <c r="J37" s="931">
        <v>0.13732903888344294</v>
      </c>
      <c r="K37" s="929">
        <v>2942</v>
      </c>
      <c r="L37" s="932">
        <v>3.6938231069161276E-4</v>
      </c>
      <c r="M37" s="933">
        <v>9</v>
      </c>
      <c r="N37" s="932">
        <v>-4.2832526462624143E-2</v>
      </c>
      <c r="O37" s="933">
        <v>-1044</v>
      </c>
      <c r="P37" s="932">
        <v>-4.5435062151735983E-2</v>
      </c>
      <c r="Q37" s="929">
        <v>-1060</v>
      </c>
      <c r="R37" s="934">
        <v>-2.9869852784296991E-2</v>
      </c>
      <c r="S37" s="933">
        <v>-700</v>
      </c>
    </row>
    <row r="38" spans="2:23" x14ac:dyDescent="0.25">
      <c r="B38" s="928" t="s">
        <v>371</v>
      </c>
      <c r="C38" s="929">
        <v>73552</v>
      </c>
      <c r="D38" s="929">
        <v>80417</v>
      </c>
      <c r="E38" s="929">
        <v>71239</v>
      </c>
      <c r="F38" s="929">
        <v>74832</v>
      </c>
      <c r="G38" s="929">
        <v>83087</v>
      </c>
      <c r="H38" s="929">
        <v>83822</v>
      </c>
      <c r="I38" s="930"/>
      <c r="J38" s="931">
        <v>9.333532738742667E-2</v>
      </c>
      <c r="K38" s="929">
        <v>6865</v>
      </c>
      <c r="L38" s="932">
        <v>-0.11413009687006481</v>
      </c>
      <c r="M38" s="933">
        <v>-9178</v>
      </c>
      <c r="N38" s="932">
        <v>5.0435856763851206E-2</v>
      </c>
      <c r="O38" s="933">
        <v>3593</v>
      </c>
      <c r="P38" s="932">
        <v>0.11031376951036997</v>
      </c>
      <c r="Q38" s="929">
        <v>8255</v>
      </c>
      <c r="R38" s="934">
        <v>0.12157460929137232</v>
      </c>
      <c r="S38" s="933">
        <v>9086</v>
      </c>
    </row>
    <row r="39" spans="2:23" x14ac:dyDescent="0.25">
      <c r="B39" s="928" t="s">
        <v>372</v>
      </c>
      <c r="C39" s="929">
        <v>478</v>
      </c>
      <c r="D39" s="929">
        <v>47</v>
      </c>
      <c r="E39" s="929">
        <v>16</v>
      </c>
      <c r="F39" s="929">
        <v>0</v>
      </c>
      <c r="G39" s="929">
        <v>0</v>
      </c>
      <c r="H39" s="929">
        <v>0</v>
      </c>
      <c r="I39" s="930"/>
      <c r="J39" s="931">
        <v>-0.90167364016736395</v>
      </c>
      <c r="K39" s="929">
        <v>-431</v>
      </c>
      <c r="L39" s="932">
        <v>-0.65957446808510634</v>
      </c>
      <c r="M39" s="933">
        <v>-31</v>
      </c>
      <c r="N39" s="932">
        <v>-1</v>
      </c>
      <c r="O39" s="933">
        <v>-16</v>
      </c>
      <c r="P39" s="932" t="s">
        <v>376</v>
      </c>
      <c r="Q39" s="929">
        <v>0</v>
      </c>
      <c r="R39" s="934" t="e">
        <v>#DIV/0!</v>
      </c>
      <c r="S39" s="933">
        <v>0</v>
      </c>
    </row>
    <row r="40" spans="2:23" x14ac:dyDescent="0.25">
      <c r="B40" s="891" t="s">
        <v>373</v>
      </c>
      <c r="C40" s="892">
        <v>406849</v>
      </c>
      <c r="D40" s="892">
        <v>426938</v>
      </c>
      <c r="E40" s="892">
        <v>450517</v>
      </c>
      <c r="F40" s="892">
        <v>482545</v>
      </c>
      <c r="G40" s="892">
        <v>517053</v>
      </c>
      <c r="H40" s="892">
        <v>521430</v>
      </c>
      <c r="I40" s="893"/>
      <c r="J40" s="894">
        <v>4.9377041605116467E-2</v>
      </c>
      <c r="K40" s="892">
        <v>20089</v>
      </c>
      <c r="L40" s="897">
        <v>5.5228159592259241E-2</v>
      </c>
      <c r="M40" s="895">
        <v>23579</v>
      </c>
      <c r="N40" s="897">
        <v>7.109165691860686E-2</v>
      </c>
      <c r="O40" s="895">
        <v>32028</v>
      </c>
      <c r="P40" s="897">
        <v>7.1512501424737529E-2</v>
      </c>
      <c r="Q40" s="892">
        <v>34508</v>
      </c>
      <c r="R40" s="896">
        <v>8.0831782171240096E-2</v>
      </c>
      <c r="S40" s="895">
        <v>38996</v>
      </c>
    </row>
    <row r="41" spans="2:23" x14ac:dyDescent="0.25">
      <c r="B41" s="907" t="s">
        <v>374</v>
      </c>
      <c r="C41" s="908">
        <v>7026</v>
      </c>
      <c r="D41" s="908">
        <v>7837</v>
      </c>
      <c r="E41" s="908">
        <v>7984</v>
      </c>
      <c r="F41" s="908">
        <v>8546</v>
      </c>
      <c r="G41" s="908">
        <v>9047</v>
      </c>
      <c r="H41" s="908">
        <v>9183</v>
      </c>
      <c r="I41" s="909"/>
      <c r="J41" s="911">
        <v>0.11542840876743532</v>
      </c>
      <c r="K41" s="908">
        <v>811</v>
      </c>
      <c r="L41" s="914">
        <v>1.8757177491387056E-2</v>
      </c>
      <c r="M41" s="912">
        <v>147</v>
      </c>
      <c r="N41" s="914">
        <v>7.039078156312617E-2</v>
      </c>
      <c r="O41" s="912">
        <v>562</v>
      </c>
      <c r="P41" s="914">
        <v>5.8623917622279365E-2</v>
      </c>
      <c r="Q41" s="908">
        <v>501</v>
      </c>
      <c r="R41" s="913">
        <v>7.9717813051146447E-2</v>
      </c>
      <c r="S41" s="912">
        <v>678</v>
      </c>
      <c r="U41" s="927"/>
      <c r="V41" s="927"/>
      <c r="W41" s="935"/>
    </row>
    <row r="42" spans="2:23" x14ac:dyDescent="0.25">
      <c r="B42" s="936" t="s">
        <v>375</v>
      </c>
      <c r="C42" s="937">
        <v>1.2526703184652961</v>
      </c>
      <c r="D42" s="937">
        <v>1.2652820209777229</v>
      </c>
      <c r="E42" s="937">
        <v>1.2694973448493636</v>
      </c>
      <c r="F42" s="937">
        <v>1.2839792757306434</v>
      </c>
      <c r="G42" s="937">
        <v>1.31519745522625</v>
      </c>
      <c r="H42" s="937">
        <v>1.3267629225405488</v>
      </c>
      <c r="I42" s="938"/>
      <c r="J42" s="940">
        <v>1.0067854507703089E-2</v>
      </c>
      <c r="K42" s="939">
        <v>1.2611702512426826E-2</v>
      </c>
      <c r="L42" s="940">
        <v>3.3315290992463886E-3</v>
      </c>
      <c r="M42" s="941">
        <v>4.2153238716406971E-3</v>
      </c>
      <c r="N42" s="940">
        <v>1.1407610216780828E-2</v>
      </c>
      <c r="O42" s="941">
        <v>1.4481930881279803E-2</v>
      </c>
      <c r="P42" s="940">
        <v>2.4313616337648503E-2</v>
      </c>
      <c r="Q42" s="939">
        <v>3.1218179495606568E-2</v>
      </c>
      <c r="R42" s="942">
        <v>4.2153238716406971E-3</v>
      </c>
      <c r="S42" s="941" t="s">
        <v>376</v>
      </c>
    </row>
  </sheetData>
  <mergeCells count="15">
    <mergeCell ref="B3:R3"/>
    <mergeCell ref="C5:I6"/>
    <mergeCell ref="J5:S5"/>
    <mergeCell ref="J6:K6"/>
    <mergeCell ref="L6:M6"/>
    <mergeCell ref="R6:S6"/>
    <mergeCell ref="N6:O6"/>
    <mergeCell ref="P6:Q6"/>
    <mergeCell ref="C24:I25"/>
    <mergeCell ref="J24:S24"/>
    <mergeCell ref="J25:K25"/>
    <mergeCell ref="L25:M25"/>
    <mergeCell ref="R25:S25"/>
    <mergeCell ref="N25:O25"/>
    <mergeCell ref="P25:Q25"/>
  </mergeCells>
  <pageMargins left="0.7" right="0.7" top="0.75" bottom="0.75" header="0.3" footer="0.3"/>
  <pageSetup paperSize="9" scale="67"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0300-000001000000}">
          <x14:colorSeries rgb="FF376092"/>
          <x14:colorNegative rgb="FFD00000"/>
          <x14:colorAxis rgb="FF000000"/>
          <x14:colorMarkers rgb="FFD00000"/>
          <x14:colorFirst rgb="FFD00000"/>
          <x14:colorLast rgb="FFD00000"/>
          <x14:colorHigh rgb="FFD00000"/>
          <x14:colorLow rgb="FFD00000"/>
          <x14:sparklines>
            <x14:sparkline>
              <xm:f>EVO!C8:H8</xm:f>
              <xm:sqref>I8</xm:sqref>
            </x14:sparkline>
            <x14:sparkline>
              <xm:f>EVO!C9:H9</xm:f>
              <xm:sqref>I9</xm:sqref>
            </x14:sparkline>
            <x14:sparkline>
              <xm:f>EVO!C10:H10</xm:f>
              <xm:sqref>I10</xm:sqref>
            </x14:sparkline>
            <x14:sparkline>
              <xm:f>EVO!C11:H11</xm:f>
              <xm:sqref>I11</xm:sqref>
            </x14:sparkline>
            <x14:sparkline>
              <xm:f>EVO!C12:H12</xm:f>
              <xm:sqref>I12</xm:sqref>
            </x14:sparkline>
            <x14:sparkline>
              <xm:f>EVO!C13:H13</xm:f>
              <xm:sqref>I13</xm:sqref>
            </x14:sparkline>
            <x14:sparkline>
              <xm:f>EVO!C14:H14</xm:f>
              <xm:sqref>I14</xm:sqref>
            </x14:sparkline>
            <x14:sparkline>
              <xm:f>EVO!C15:H15</xm:f>
              <xm:sqref>I15</xm:sqref>
            </x14:sparkline>
            <x14:sparkline>
              <xm:f>EVO!C16:H16</xm:f>
              <xm:sqref>I16</xm:sqref>
            </x14:sparkline>
            <x14:sparkline>
              <xm:f>EVO!C17:H17</xm:f>
              <xm:sqref>I17</xm:sqref>
            </x14:sparkline>
            <x14:sparkline>
              <xm:f>EVO!C18:H18</xm:f>
              <xm:sqref>I18</xm:sqref>
            </x14:sparkline>
            <x14:sparkline>
              <xm:f>EVO!C19:H19</xm:f>
              <xm:sqref>I19</xm:sqref>
            </x14:sparkline>
            <x14:sparkline>
              <xm:f>EVO!C20:H20</xm:f>
              <xm:sqref>I20</xm:sqref>
            </x14:sparkline>
            <x14:sparkline>
              <xm:f>EVO!C21:H21</xm:f>
              <xm:sqref>I21</xm:sqref>
            </x14:sparkline>
            <x14:sparkline>
              <xm:f>EVO!C22:H22</xm:f>
              <xm:sqref>I22</xm:sqref>
            </x14:sparkline>
          </x14:sparklines>
        </x14:sparklineGroup>
        <x14:sparklineGroup displayEmptyCellsAs="gap" xr2:uid="{00000000-0003-0000-0300-000000000000}">
          <x14:colorSeries rgb="FF376092"/>
          <x14:colorNegative rgb="FFD00000"/>
          <x14:colorAxis rgb="FF000000"/>
          <x14:colorMarkers rgb="FFD00000"/>
          <x14:colorFirst rgb="FFD00000"/>
          <x14:colorLast rgb="FFD00000"/>
          <x14:colorHigh rgb="FFD00000"/>
          <x14:colorLow rgb="FFD00000"/>
          <x14:sparklines>
            <x14:sparkline>
              <xm:f>EVO!C27:H27</xm:f>
              <xm:sqref>I27</xm:sqref>
            </x14:sparkline>
            <x14:sparkline>
              <xm:f>EVO!C28:H28</xm:f>
              <xm:sqref>I28</xm:sqref>
            </x14:sparkline>
            <x14:sparkline>
              <xm:f>EVO!C29:H29</xm:f>
              <xm:sqref>I29</xm:sqref>
            </x14:sparkline>
            <x14:sparkline>
              <xm:f>EVO!C30:H30</xm:f>
              <xm:sqref>I30</xm:sqref>
            </x14:sparkline>
            <x14:sparkline>
              <xm:f>EVO!C31:H31</xm:f>
              <xm:sqref>I31</xm:sqref>
            </x14:sparkline>
            <x14:sparkline>
              <xm:f>EVO!C32:H32</xm:f>
              <xm:sqref>I32</xm:sqref>
            </x14:sparkline>
            <x14:sparkline>
              <xm:f>EVO!C33:H33</xm:f>
              <xm:sqref>I33</xm:sqref>
            </x14:sparkline>
            <x14:sparkline>
              <xm:f>EVO!C34:H34</xm:f>
              <xm:sqref>I34</xm:sqref>
            </x14:sparkline>
            <x14:sparkline>
              <xm:f>EVO!C35:H35</xm:f>
              <xm:sqref>I35</xm:sqref>
            </x14:sparkline>
            <x14:sparkline>
              <xm:f>EVO!C36:H36</xm:f>
              <xm:sqref>I36</xm:sqref>
            </x14:sparkline>
            <x14:sparkline>
              <xm:f>EVO!C37:H37</xm:f>
              <xm:sqref>I37</xm:sqref>
            </x14:sparkline>
            <x14:sparkline>
              <xm:f>EVO!C38:H38</xm:f>
              <xm:sqref>I38</xm:sqref>
            </x14:sparkline>
            <x14:sparkline>
              <xm:f>EVO!C39:H39</xm:f>
              <xm:sqref>I39</xm:sqref>
            </x14:sparkline>
            <x14:sparkline>
              <xm:f>EVO!C40:H40</xm:f>
              <xm:sqref>I40</xm:sqref>
            </x14:sparkline>
            <x14:sparkline>
              <xm:f>EVO!C41:H41</xm:f>
              <xm:sqref>I41</xm:sqref>
            </x14:sparkline>
            <x14:sparkline>
              <xm:f>EVO!C42:H42</xm:f>
              <xm:sqref>I42</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25">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36</v>
      </c>
      <c r="C1" s="46"/>
      <c r="D1" s="46"/>
      <c r="E1" s="46"/>
      <c r="F1" s="179" t="s">
        <v>67</v>
      </c>
      <c r="G1" s="179"/>
      <c r="H1" s="179" t="s">
        <v>58</v>
      </c>
      <c r="I1" s="179"/>
      <c r="J1" s="179" t="s">
        <v>59</v>
      </c>
      <c r="K1" s="179"/>
      <c r="L1" s="179" t="s">
        <v>66</v>
      </c>
      <c r="M1" s="179"/>
      <c r="N1" s="179" t="s">
        <v>61</v>
      </c>
      <c r="O1" s="179"/>
      <c r="P1" s="179" t="s">
        <v>70</v>
      </c>
      <c r="Q1" s="179"/>
      <c r="R1" s="179" t="s">
        <v>69</v>
      </c>
      <c r="S1" s="179"/>
      <c r="T1" s="179" t="s">
        <v>68</v>
      </c>
      <c r="U1" s="179"/>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46" t="s">
        <v>431</v>
      </c>
      <c r="C3" s="1046"/>
      <c r="D3" s="1046"/>
      <c r="E3" s="1046"/>
      <c r="F3" s="1046"/>
      <c r="G3" s="1046"/>
      <c r="H3" s="1046"/>
      <c r="I3" s="1046"/>
      <c r="J3" s="1046"/>
      <c r="K3" s="1046"/>
      <c r="L3" s="1046"/>
      <c r="M3" s="1046"/>
      <c r="N3" s="1046"/>
      <c r="O3" s="1046"/>
      <c r="P3" s="1046"/>
      <c r="Q3" s="1046"/>
      <c r="R3" s="1046"/>
      <c r="S3" s="1046"/>
      <c r="T3" s="1046"/>
      <c r="U3" s="1046"/>
      <c r="V3" s="1046"/>
      <c r="W3" s="1046"/>
      <c r="X3" s="1046"/>
      <c r="Y3" s="13"/>
    </row>
    <row r="4" spans="2:25" s="7" customFormat="1" ht="14.25" customHeight="1" x14ac:dyDescent="0.2">
      <c r="B4" s="1061" t="str">
        <f>porsaad!B6</f>
        <v>Situación a 28 de febrero de 2023</v>
      </c>
      <c r="C4" s="1061"/>
      <c r="D4" s="1061"/>
      <c r="E4" s="1061"/>
      <c r="F4" s="1061"/>
      <c r="G4" s="1061"/>
      <c r="H4" s="1061"/>
      <c r="I4" s="1061"/>
      <c r="J4" s="1061"/>
      <c r="K4" s="1061"/>
      <c r="L4" s="1061"/>
      <c r="M4" s="1061"/>
      <c r="N4" s="1061"/>
      <c r="O4" s="1061"/>
      <c r="P4" s="1061"/>
      <c r="Q4" s="1061"/>
      <c r="R4" s="1061"/>
      <c r="S4" s="1061"/>
      <c r="T4" s="1061"/>
      <c r="U4" s="1061"/>
      <c r="V4" s="1061"/>
      <c r="W4" s="1061"/>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46" t="s">
        <v>55</v>
      </c>
      <c r="G6" s="1147"/>
      <c r="H6" s="1147"/>
      <c r="I6" s="1147"/>
      <c r="J6" s="1147"/>
      <c r="K6" s="1147"/>
      <c r="L6" s="1147"/>
      <c r="M6" s="1147"/>
      <c r="N6" s="1147"/>
      <c r="O6" s="1147"/>
      <c r="P6" s="1147"/>
      <c r="Q6" s="1147"/>
      <c r="R6" s="1147"/>
      <c r="S6" s="1147"/>
      <c r="T6" s="1147"/>
      <c r="U6" s="1147"/>
      <c r="V6" s="1147"/>
      <c r="W6" s="1148"/>
      <c r="X6" s="133"/>
      <c r="Y6" s="133"/>
    </row>
    <row r="7" spans="2:25" s="7" customFormat="1" ht="64.5" customHeight="1" x14ac:dyDescent="0.2">
      <c r="B7" s="1129" t="s">
        <v>15</v>
      </c>
      <c r="C7" s="195"/>
      <c r="D7" s="196" t="s">
        <v>259</v>
      </c>
      <c r="E7" s="195"/>
      <c r="F7" s="1149" t="s">
        <v>57</v>
      </c>
      <c r="G7" s="1150"/>
      <c r="H7" s="1149" t="s">
        <v>58</v>
      </c>
      <c r="I7" s="1150"/>
      <c r="J7" s="1149" t="s">
        <v>59</v>
      </c>
      <c r="K7" s="1150"/>
      <c r="L7" s="1149" t="s">
        <v>60</v>
      </c>
      <c r="M7" s="1150"/>
      <c r="N7" s="1149" t="s">
        <v>61</v>
      </c>
      <c r="O7" s="1150"/>
      <c r="P7" s="1149" t="s">
        <v>62</v>
      </c>
      <c r="Q7" s="1150"/>
      <c r="R7" s="1149" t="s">
        <v>63</v>
      </c>
      <c r="S7" s="1150"/>
      <c r="T7" s="1149" t="s">
        <v>64</v>
      </c>
      <c r="U7" s="1150"/>
      <c r="V7" s="1151" t="s">
        <v>3</v>
      </c>
      <c r="W7" s="1152"/>
      <c r="X7" s="51"/>
      <c r="Y7" s="196" t="s">
        <v>260</v>
      </c>
    </row>
    <row r="8" spans="2:25" s="124" customFormat="1" ht="20.25" customHeight="1" x14ac:dyDescent="0.2">
      <c r="B8" s="1130"/>
      <c r="C8" s="39"/>
      <c r="D8" s="197" t="s">
        <v>12</v>
      </c>
      <c r="E8" s="39"/>
      <c r="F8" s="198" t="s">
        <v>12</v>
      </c>
      <c r="G8" s="52" t="s">
        <v>31</v>
      </c>
      <c r="H8" s="198" t="s">
        <v>12</v>
      </c>
      <c r="I8" s="52" t="s">
        <v>31</v>
      </c>
      <c r="J8" s="198" t="s">
        <v>12</v>
      </c>
      <c r="K8" s="52" t="s">
        <v>31</v>
      </c>
      <c r="L8" s="198" t="s">
        <v>12</v>
      </c>
      <c r="M8" s="52" t="s">
        <v>31</v>
      </c>
      <c r="N8" s="198" t="s">
        <v>12</v>
      </c>
      <c r="O8" s="52" t="s">
        <v>31</v>
      </c>
      <c r="P8" s="198" t="s">
        <v>12</v>
      </c>
      <c r="Q8" s="52" t="s">
        <v>31</v>
      </c>
      <c r="R8" s="198" t="s">
        <v>12</v>
      </c>
      <c r="S8" s="52" t="s">
        <v>31</v>
      </c>
      <c r="T8" s="198" t="s">
        <v>12</v>
      </c>
      <c r="U8" s="52" t="s">
        <v>31</v>
      </c>
      <c r="V8" s="198" t="s">
        <v>12</v>
      </c>
      <c r="W8" s="52" t="s">
        <v>31</v>
      </c>
      <c r="X8" s="51"/>
      <c r="Y8" s="197"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124894</v>
      </c>
      <c r="E10" s="125"/>
      <c r="F10" s="153">
        <v>42</v>
      </c>
      <c r="G10" s="75">
        <v>0.10980645769756742</v>
      </c>
      <c r="H10" s="153">
        <v>53864</v>
      </c>
      <c r="I10" s="75">
        <v>28.272131390500057</v>
      </c>
      <c r="J10" s="153">
        <v>66433</v>
      </c>
      <c r="K10" s="75">
        <v>32.258846830096402</v>
      </c>
      <c r="L10" s="153">
        <v>7807</v>
      </c>
      <c r="M10" s="75">
        <v>4.8732510121730224</v>
      </c>
      <c r="N10" s="153">
        <v>14861</v>
      </c>
      <c r="O10" s="75">
        <v>8.4901275236959641</v>
      </c>
      <c r="P10" s="153">
        <v>1738</v>
      </c>
      <c r="Q10" s="75">
        <v>1.0178991262639532</v>
      </c>
      <c r="R10" s="153">
        <v>36787</v>
      </c>
      <c r="S10" s="75">
        <v>24.976590341073678</v>
      </c>
      <c r="T10" s="153">
        <v>3</v>
      </c>
      <c r="U10" s="75">
        <v>1.3473184993566553E-3</v>
      </c>
      <c r="V10" s="153">
        <f>F10+H10+J10+L10+N10+P10+R10+T10</f>
        <v>181535</v>
      </c>
      <c r="W10" s="75">
        <f t="shared" ref="V10:W27" si="0">G10+I10+K10+M10+O10+Q10+S10+U10</f>
        <v>100</v>
      </c>
      <c r="X10" s="154"/>
      <c r="Y10" s="155">
        <f t="shared" ref="Y10:Y27" si="1">V10/D10</f>
        <v>1.4535125786667094</v>
      </c>
    </row>
    <row r="11" spans="2:25" s="125" customFormat="1" ht="18" customHeight="1" x14ac:dyDescent="0.2">
      <c r="B11" s="32" t="s">
        <v>10</v>
      </c>
      <c r="C11" s="28"/>
      <c r="D11" s="156">
        <v>13985</v>
      </c>
      <c r="F11" s="157">
        <v>950</v>
      </c>
      <c r="G11" s="182">
        <v>6.7192847663616684</v>
      </c>
      <c r="H11" s="157">
        <v>1223</v>
      </c>
      <c r="I11" s="182">
        <v>7.4806174477893412</v>
      </c>
      <c r="J11" s="157">
        <v>1550</v>
      </c>
      <c r="K11" s="182">
        <v>9.4083956136062028</v>
      </c>
      <c r="L11" s="157">
        <v>609</v>
      </c>
      <c r="M11" s="182">
        <v>4.4632255360759938</v>
      </c>
      <c r="N11" s="157">
        <v>1251</v>
      </c>
      <c r="O11" s="182">
        <v>7.9346231752462106</v>
      </c>
      <c r="P11" s="157">
        <v>3333</v>
      </c>
      <c r="Q11" s="182">
        <v>21.121743381993433</v>
      </c>
      <c r="R11" s="157">
        <v>7150</v>
      </c>
      <c r="S11" s="182">
        <v>42.87211007892715</v>
      </c>
      <c r="T11" s="157">
        <v>0</v>
      </c>
      <c r="U11" s="182">
        <v>0</v>
      </c>
      <c r="V11" s="157">
        <f t="shared" si="0"/>
        <v>16066</v>
      </c>
      <c r="W11" s="182">
        <f t="shared" si="0"/>
        <v>100</v>
      </c>
      <c r="X11" s="154"/>
      <c r="Y11" s="158">
        <f t="shared" si="1"/>
        <v>1.1488022881658921</v>
      </c>
    </row>
    <row r="12" spans="2:25" s="125" customFormat="1" ht="22.5" customHeight="1" x14ac:dyDescent="0.2">
      <c r="B12" s="32" t="s">
        <v>40</v>
      </c>
      <c r="C12" s="28"/>
      <c r="D12" s="156">
        <v>9777</v>
      </c>
      <c r="F12" s="126">
        <v>2676</v>
      </c>
      <c r="G12" s="182">
        <v>23.348325837081461</v>
      </c>
      <c r="H12" s="126">
        <v>688</v>
      </c>
      <c r="I12" s="182">
        <v>3.2783608195902048</v>
      </c>
      <c r="J12" s="126">
        <v>1775</v>
      </c>
      <c r="K12" s="182">
        <v>9.9050474762618688</v>
      </c>
      <c r="L12" s="126">
        <v>897</v>
      </c>
      <c r="M12" s="182">
        <v>9.3253373313343335</v>
      </c>
      <c r="N12" s="126">
        <v>1839</v>
      </c>
      <c r="O12" s="182">
        <v>15.282358820589705</v>
      </c>
      <c r="P12" s="126">
        <v>1235</v>
      </c>
      <c r="Q12" s="182">
        <v>7.6761619190404797</v>
      </c>
      <c r="R12" s="126">
        <v>4002</v>
      </c>
      <c r="S12" s="182">
        <v>31.174412793603199</v>
      </c>
      <c r="T12" s="126">
        <v>3</v>
      </c>
      <c r="U12" s="182">
        <v>9.9950024987506252E-3</v>
      </c>
      <c r="V12" s="157">
        <f t="shared" si="0"/>
        <v>13115</v>
      </c>
      <c r="W12" s="182">
        <f t="shared" si="0"/>
        <v>100</v>
      </c>
      <c r="X12" s="154"/>
      <c r="Y12" s="158">
        <f t="shared" si="1"/>
        <v>1.3414135215301217</v>
      </c>
    </row>
    <row r="13" spans="2:25" s="125" customFormat="1" ht="18" customHeight="1" x14ac:dyDescent="0.2">
      <c r="B13" s="32" t="s">
        <v>41</v>
      </c>
      <c r="C13" s="28"/>
      <c r="D13" s="156">
        <v>9106</v>
      </c>
      <c r="F13" s="157">
        <v>501</v>
      </c>
      <c r="G13" s="182">
        <v>4.3208578637510513</v>
      </c>
      <c r="H13" s="157">
        <v>3790</v>
      </c>
      <c r="I13" s="182">
        <v>17.29394449116905</v>
      </c>
      <c r="J13" s="157">
        <v>717</v>
      </c>
      <c r="K13" s="182">
        <v>2.6913372582001682</v>
      </c>
      <c r="L13" s="157">
        <v>891</v>
      </c>
      <c r="M13" s="182">
        <v>5.1198486122792266</v>
      </c>
      <c r="N13" s="157">
        <v>882</v>
      </c>
      <c r="O13" s="182">
        <v>9.8927670311185878</v>
      </c>
      <c r="P13" s="157">
        <v>358</v>
      </c>
      <c r="Q13" s="182">
        <v>3.4798149705634986</v>
      </c>
      <c r="R13" s="157">
        <v>6955</v>
      </c>
      <c r="S13" s="182">
        <v>57.201429772918416</v>
      </c>
      <c r="T13" s="157">
        <v>0</v>
      </c>
      <c r="U13" s="182">
        <v>0</v>
      </c>
      <c r="V13" s="157">
        <f t="shared" si="0"/>
        <v>14094</v>
      </c>
      <c r="W13" s="182">
        <f t="shared" si="0"/>
        <v>100</v>
      </c>
      <c r="X13" s="154"/>
      <c r="Y13" s="158">
        <f t="shared" si="1"/>
        <v>1.5477707006369428</v>
      </c>
    </row>
    <row r="14" spans="2:25" s="125" customFormat="1" ht="18" customHeight="1" x14ac:dyDescent="0.2">
      <c r="B14" s="32" t="s">
        <v>9</v>
      </c>
      <c r="C14" s="28"/>
      <c r="D14" s="156">
        <v>12540</v>
      </c>
      <c r="F14" s="157">
        <v>372</v>
      </c>
      <c r="G14" s="182">
        <v>0.42908762420957541</v>
      </c>
      <c r="H14" s="157">
        <v>651</v>
      </c>
      <c r="I14" s="182">
        <v>4.9683830171635046</v>
      </c>
      <c r="J14" s="157">
        <v>136</v>
      </c>
      <c r="K14" s="182">
        <v>4.5167118337850046E-2</v>
      </c>
      <c r="L14" s="157">
        <v>1790</v>
      </c>
      <c r="M14" s="182">
        <v>21.081752484191508</v>
      </c>
      <c r="N14" s="157">
        <v>1738</v>
      </c>
      <c r="O14" s="182">
        <v>16.700542005420054</v>
      </c>
      <c r="P14" s="157">
        <v>3846</v>
      </c>
      <c r="Q14" s="182">
        <v>17.626467931345982</v>
      </c>
      <c r="R14" s="157">
        <v>5401</v>
      </c>
      <c r="S14" s="182">
        <v>39.14859981933153</v>
      </c>
      <c r="T14" s="157">
        <v>0</v>
      </c>
      <c r="U14" s="182">
        <v>0</v>
      </c>
      <c r="V14" s="157">
        <f t="shared" si="0"/>
        <v>13934</v>
      </c>
      <c r="W14" s="182">
        <f t="shared" si="0"/>
        <v>100</v>
      </c>
      <c r="X14" s="154"/>
      <c r="Y14" s="158">
        <f t="shared" si="1"/>
        <v>1.111164274322169</v>
      </c>
    </row>
    <row r="15" spans="2:25" s="125" customFormat="1" ht="18" customHeight="1" x14ac:dyDescent="0.2">
      <c r="B15" s="32" t="s">
        <v>8</v>
      </c>
      <c r="C15" s="28"/>
      <c r="D15" s="156">
        <v>7695</v>
      </c>
      <c r="F15" s="126">
        <v>3433</v>
      </c>
      <c r="G15" s="182">
        <v>0</v>
      </c>
      <c r="H15" s="126">
        <v>1311</v>
      </c>
      <c r="I15" s="182">
        <v>11.413246850442809</v>
      </c>
      <c r="J15" s="126">
        <v>538</v>
      </c>
      <c r="K15" s="182">
        <v>6.1619059498565552</v>
      </c>
      <c r="L15" s="126">
        <v>752</v>
      </c>
      <c r="M15" s="182">
        <v>9.0931769988773858</v>
      </c>
      <c r="N15" s="126">
        <v>2850</v>
      </c>
      <c r="O15" s="182">
        <v>28.888611700137208</v>
      </c>
      <c r="P15" s="126">
        <v>60</v>
      </c>
      <c r="Q15" s="182">
        <v>0</v>
      </c>
      <c r="R15" s="126">
        <v>3595</v>
      </c>
      <c r="S15" s="182">
        <v>44.443058500686043</v>
      </c>
      <c r="T15" s="126">
        <v>0</v>
      </c>
      <c r="U15" s="182">
        <v>0</v>
      </c>
      <c r="V15" s="157">
        <f t="shared" si="0"/>
        <v>12539</v>
      </c>
      <c r="W15" s="182">
        <f t="shared" si="0"/>
        <v>100</v>
      </c>
      <c r="X15" s="154"/>
      <c r="Y15" s="158">
        <f t="shared" si="1"/>
        <v>1.6294996751137103</v>
      </c>
    </row>
    <row r="16" spans="2:25" s="128" customFormat="1" ht="18" customHeight="1" x14ac:dyDescent="0.2">
      <c r="B16" s="127" t="s">
        <v>7</v>
      </c>
      <c r="C16" s="129"/>
      <c r="D16" s="159">
        <v>38151</v>
      </c>
      <c r="E16" s="160"/>
      <c r="F16" s="161">
        <v>4252</v>
      </c>
      <c r="G16" s="183">
        <v>10.020679338261175</v>
      </c>
      <c r="H16" s="161">
        <v>7448</v>
      </c>
      <c r="I16" s="183">
        <v>9.329901443153819</v>
      </c>
      <c r="J16" s="161">
        <v>7190</v>
      </c>
      <c r="K16" s="183">
        <v>17.52243928194298</v>
      </c>
      <c r="L16" s="161">
        <v>2465</v>
      </c>
      <c r="M16" s="183">
        <v>6.0366068285814851</v>
      </c>
      <c r="N16" s="161">
        <v>2984</v>
      </c>
      <c r="O16" s="183">
        <v>6.7053854276663145</v>
      </c>
      <c r="P16" s="161">
        <v>15901</v>
      </c>
      <c r="Q16" s="183">
        <v>27.28132699753608</v>
      </c>
      <c r="R16" s="161">
        <v>11422</v>
      </c>
      <c r="S16" s="183">
        <v>22.32268567405843</v>
      </c>
      <c r="T16" s="161">
        <v>670</v>
      </c>
      <c r="U16" s="183">
        <v>0.78097500879971837</v>
      </c>
      <c r="V16" s="161">
        <f t="shared" si="0"/>
        <v>52332</v>
      </c>
      <c r="W16" s="183">
        <f t="shared" si="0"/>
        <v>100</v>
      </c>
      <c r="X16" s="162"/>
      <c r="Y16" s="158">
        <f t="shared" si="1"/>
        <v>1.3717071636392231</v>
      </c>
    </row>
    <row r="17" spans="2:25" s="128" customFormat="1" ht="18" customHeight="1" x14ac:dyDescent="0.2">
      <c r="B17" s="127" t="s">
        <v>43</v>
      </c>
      <c r="C17" s="129"/>
      <c r="D17" s="159">
        <v>22149</v>
      </c>
      <c r="E17" s="160"/>
      <c r="F17" s="161">
        <v>2106</v>
      </c>
      <c r="G17" s="183">
        <v>6.2973598149477548</v>
      </c>
      <c r="H17" s="161">
        <v>7584</v>
      </c>
      <c r="I17" s="183">
        <v>14.552923346893197</v>
      </c>
      <c r="J17" s="161">
        <v>4590</v>
      </c>
      <c r="K17" s="183">
        <v>18.975831538645608</v>
      </c>
      <c r="L17" s="161">
        <v>1339</v>
      </c>
      <c r="M17" s="183">
        <v>5.4997208263539923</v>
      </c>
      <c r="N17" s="161">
        <v>4193</v>
      </c>
      <c r="O17" s="183">
        <v>17.08542713567839</v>
      </c>
      <c r="P17" s="161">
        <v>3303</v>
      </c>
      <c r="Q17" s="183">
        <v>12.363404323203318</v>
      </c>
      <c r="R17" s="161">
        <v>6360</v>
      </c>
      <c r="S17" s="183">
        <v>25.201403844619925</v>
      </c>
      <c r="T17" s="161">
        <v>4</v>
      </c>
      <c r="U17" s="183">
        <v>2.3929169657812874E-2</v>
      </c>
      <c r="V17" s="161">
        <f t="shared" si="0"/>
        <v>29479</v>
      </c>
      <c r="W17" s="183">
        <f t="shared" si="0"/>
        <v>99.999999999999986</v>
      </c>
      <c r="X17" s="162"/>
      <c r="Y17" s="158">
        <f t="shared" si="1"/>
        <v>1.330940448778726</v>
      </c>
    </row>
    <row r="18" spans="2:25" s="128" customFormat="1" ht="18" customHeight="1" x14ac:dyDescent="0.2">
      <c r="B18" s="127" t="s">
        <v>44</v>
      </c>
      <c r="C18" s="129"/>
      <c r="D18" s="159">
        <v>76541</v>
      </c>
      <c r="E18" s="160"/>
      <c r="F18" s="161">
        <v>127</v>
      </c>
      <c r="G18" s="183">
        <v>0.42117310443490702</v>
      </c>
      <c r="H18" s="161">
        <v>8959</v>
      </c>
      <c r="I18" s="183">
        <v>9.6183118741058653</v>
      </c>
      <c r="J18" s="161">
        <v>11967</v>
      </c>
      <c r="K18" s="183">
        <v>13.866666666666667</v>
      </c>
      <c r="L18" s="161">
        <v>6476</v>
      </c>
      <c r="M18" s="183">
        <v>8.0606580829756798</v>
      </c>
      <c r="N18" s="161">
        <v>19117</v>
      </c>
      <c r="O18" s="183">
        <v>18.894420600858368</v>
      </c>
      <c r="P18" s="161">
        <v>9219</v>
      </c>
      <c r="Q18" s="183">
        <v>7.6623748211731044</v>
      </c>
      <c r="R18" s="161">
        <v>38814</v>
      </c>
      <c r="S18" s="183">
        <v>41.460371959942776</v>
      </c>
      <c r="T18" s="161">
        <v>20</v>
      </c>
      <c r="U18" s="183">
        <v>1.602288984263233E-2</v>
      </c>
      <c r="V18" s="161">
        <f t="shared" si="0"/>
        <v>94699</v>
      </c>
      <c r="W18" s="183">
        <f t="shared" si="0"/>
        <v>99.999999999999986</v>
      </c>
      <c r="X18" s="162"/>
      <c r="Y18" s="158">
        <f t="shared" si="1"/>
        <v>1.2372323329980011</v>
      </c>
    </row>
    <row r="19" spans="2:25" s="128" customFormat="1" ht="18" customHeight="1" x14ac:dyDescent="0.2">
      <c r="B19" s="127" t="s">
        <v>6</v>
      </c>
      <c r="C19" s="129"/>
      <c r="D19" s="159">
        <v>51749</v>
      </c>
      <c r="E19" s="160"/>
      <c r="F19" s="161">
        <v>252</v>
      </c>
      <c r="G19" s="183">
        <v>0.3575259206292456</v>
      </c>
      <c r="H19" s="161">
        <v>13620</v>
      </c>
      <c r="I19" s="183">
        <v>6.0600643546657134</v>
      </c>
      <c r="J19" s="161">
        <v>1388</v>
      </c>
      <c r="K19" s="183">
        <v>9.8319628173042545E-2</v>
      </c>
      <c r="L19" s="161">
        <v>3593</v>
      </c>
      <c r="M19" s="183">
        <v>10.001787629603147</v>
      </c>
      <c r="N19" s="161">
        <v>6258</v>
      </c>
      <c r="O19" s="183">
        <v>14.864140150160887</v>
      </c>
      <c r="P19" s="161">
        <v>7952</v>
      </c>
      <c r="Q19" s="183">
        <v>14.593016327017041</v>
      </c>
      <c r="R19" s="161">
        <v>34198</v>
      </c>
      <c r="S19" s="183">
        <v>54.019187224407105</v>
      </c>
      <c r="T19" s="161">
        <v>131</v>
      </c>
      <c r="U19" s="183">
        <v>5.9587653438207605E-3</v>
      </c>
      <c r="V19" s="161">
        <f t="shared" si="0"/>
        <v>67392</v>
      </c>
      <c r="W19" s="183">
        <f t="shared" si="0"/>
        <v>100</v>
      </c>
      <c r="X19" s="162"/>
      <c r="Y19" s="158">
        <f t="shared" si="1"/>
        <v>1.3022860345127443</v>
      </c>
    </row>
    <row r="20" spans="2:25" s="125" customFormat="1" ht="18" customHeight="1" x14ac:dyDescent="0.2">
      <c r="B20" s="127" t="s">
        <v>5</v>
      </c>
      <c r="C20" s="28"/>
      <c r="D20" s="156">
        <v>10955</v>
      </c>
      <c r="F20" s="157">
        <v>219</v>
      </c>
      <c r="G20" s="182">
        <v>1.8696778970751573</v>
      </c>
      <c r="H20" s="157">
        <v>1139</v>
      </c>
      <c r="I20" s="182">
        <v>6.5808959644576079</v>
      </c>
      <c r="J20" s="157">
        <v>296</v>
      </c>
      <c r="K20" s="182">
        <v>2.4157719363198815</v>
      </c>
      <c r="L20" s="157">
        <v>788</v>
      </c>
      <c r="M20" s="182">
        <v>7.2102924842650866</v>
      </c>
      <c r="N20" s="157">
        <v>1596</v>
      </c>
      <c r="O20" s="182">
        <v>12.865605331358756</v>
      </c>
      <c r="P20" s="157">
        <v>5677</v>
      </c>
      <c r="Q20" s="182">
        <v>43.169196593854132</v>
      </c>
      <c r="R20" s="157">
        <v>2564</v>
      </c>
      <c r="S20" s="182">
        <v>25.888559792669383</v>
      </c>
      <c r="T20" s="157">
        <v>0</v>
      </c>
      <c r="U20" s="182">
        <v>0</v>
      </c>
      <c r="V20" s="157">
        <f t="shared" si="0"/>
        <v>12279</v>
      </c>
      <c r="W20" s="182">
        <f t="shared" si="0"/>
        <v>100</v>
      </c>
      <c r="X20" s="154"/>
      <c r="Y20" s="158">
        <f t="shared" si="1"/>
        <v>1.1208580556823369</v>
      </c>
    </row>
    <row r="21" spans="2:25" s="125" customFormat="1" ht="18" customHeight="1" x14ac:dyDescent="0.2">
      <c r="B21" s="32" t="s">
        <v>38</v>
      </c>
      <c r="C21" s="28"/>
      <c r="D21" s="156">
        <v>24408</v>
      </c>
      <c r="F21" s="157">
        <v>1958</v>
      </c>
      <c r="G21" s="182">
        <v>6.8877841448142387</v>
      </c>
      <c r="H21" s="157">
        <v>3190</v>
      </c>
      <c r="I21" s="182">
        <v>7.9655421046639594</v>
      </c>
      <c r="J21" s="157">
        <v>9082</v>
      </c>
      <c r="K21" s="182">
        <v>32.791924405145913</v>
      </c>
      <c r="L21" s="157">
        <v>3038</v>
      </c>
      <c r="M21" s="182">
        <v>12.428370839816326</v>
      </c>
      <c r="N21" s="157">
        <v>2573</v>
      </c>
      <c r="O21" s="182">
        <v>10.219726006603166</v>
      </c>
      <c r="P21" s="157">
        <v>3842</v>
      </c>
      <c r="Q21" s="182">
        <v>11.248149975333005</v>
      </c>
      <c r="R21" s="157">
        <v>6000</v>
      </c>
      <c r="S21" s="182">
        <v>18.30670562786991</v>
      </c>
      <c r="T21" s="157">
        <v>34</v>
      </c>
      <c r="U21" s="182">
        <v>0.15179689575348185</v>
      </c>
      <c r="V21" s="157">
        <f t="shared" si="0"/>
        <v>29717</v>
      </c>
      <c r="W21" s="182">
        <f t="shared" si="0"/>
        <v>100</v>
      </c>
      <c r="X21" s="154"/>
      <c r="Y21" s="158">
        <f t="shared" si="1"/>
        <v>1.2175106522451655</v>
      </c>
    </row>
    <row r="22" spans="2:25" s="125" customFormat="1" ht="21" customHeight="1" x14ac:dyDescent="0.2">
      <c r="B22" s="32" t="s">
        <v>45</v>
      </c>
      <c r="C22" s="28"/>
      <c r="D22" s="156">
        <v>60397</v>
      </c>
      <c r="F22" s="157">
        <v>1913</v>
      </c>
      <c r="G22" s="182">
        <v>2.5204128338771832</v>
      </c>
      <c r="H22" s="157">
        <v>23562</v>
      </c>
      <c r="I22" s="182">
        <v>25.114060861990048</v>
      </c>
      <c r="J22" s="157">
        <v>17843</v>
      </c>
      <c r="K22" s="182">
        <v>22.629084412420454</v>
      </c>
      <c r="L22" s="157">
        <v>6717</v>
      </c>
      <c r="M22" s="182">
        <v>9.9753421825859707</v>
      </c>
      <c r="N22" s="157">
        <v>7805</v>
      </c>
      <c r="O22" s="182">
        <v>9.2193659840240976</v>
      </c>
      <c r="P22" s="157">
        <v>8316</v>
      </c>
      <c r="Q22" s="182">
        <v>9.4349373218952568</v>
      </c>
      <c r="R22" s="157">
        <v>16871</v>
      </c>
      <c r="S22" s="182">
        <v>21.083172147001935</v>
      </c>
      <c r="T22" s="157">
        <v>17</v>
      </c>
      <c r="U22" s="182">
        <v>2.3624256205058543E-2</v>
      </c>
      <c r="V22" s="157">
        <f t="shared" si="0"/>
        <v>83044</v>
      </c>
      <c r="W22" s="182">
        <f t="shared" si="0"/>
        <v>100</v>
      </c>
      <c r="X22" s="154"/>
      <c r="Y22" s="158">
        <f t="shared" si="1"/>
        <v>1.3749689554116926</v>
      </c>
    </row>
    <row r="23" spans="2:25" s="125" customFormat="1" ht="18" customHeight="1" x14ac:dyDescent="0.2">
      <c r="B23" s="32" t="s">
        <v>46</v>
      </c>
      <c r="C23" s="28"/>
      <c r="D23" s="156">
        <v>15236</v>
      </c>
      <c r="F23" s="157">
        <v>2093</v>
      </c>
      <c r="G23" s="182">
        <v>10.863942058975686</v>
      </c>
      <c r="H23" s="157">
        <v>2667</v>
      </c>
      <c r="I23" s="182">
        <v>12.81945162959131</v>
      </c>
      <c r="J23" s="157">
        <v>903</v>
      </c>
      <c r="K23" s="182">
        <v>1.5468184169684429</v>
      </c>
      <c r="L23" s="157">
        <v>1945</v>
      </c>
      <c r="M23" s="182">
        <v>10.57941024314537</v>
      </c>
      <c r="N23" s="157">
        <v>2300</v>
      </c>
      <c r="O23" s="182">
        <v>11.810657009829281</v>
      </c>
      <c r="P23" s="157">
        <v>387</v>
      </c>
      <c r="Q23" s="182">
        <v>2.7728918779099843</v>
      </c>
      <c r="R23" s="157">
        <v>9112</v>
      </c>
      <c r="S23" s="182">
        <v>49.606828763579927</v>
      </c>
      <c r="T23" s="157">
        <v>0</v>
      </c>
      <c r="U23" s="182">
        <v>0</v>
      </c>
      <c r="V23" s="157">
        <f>F23+H23+J23+L23+N23+P23+R23+T23</f>
        <v>19407</v>
      </c>
      <c r="W23" s="182">
        <f t="shared" si="0"/>
        <v>100</v>
      </c>
      <c r="X23" s="154"/>
      <c r="Y23" s="158">
        <f t="shared" si="1"/>
        <v>1.2737595169335785</v>
      </c>
    </row>
    <row r="24" spans="2:25" s="125" customFormat="1" ht="22.5" customHeight="1" x14ac:dyDescent="0.2">
      <c r="B24" s="32" t="s">
        <v>47</v>
      </c>
      <c r="C24" s="28"/>
      <c r="D24" s="156">
        <v>5778</v>
      </c>
      <c r="F24" s="126">
        <v>419</v>
      </c>
      <c r="G24" s="184">
        <v>3.1306171360095867</v>
      </c>
      <c r="H24" s="126">
        <v>960</v>
      </c>
      <c r="I24" s="182">
        <v>11.593768723786699</v>
      </c>
      <c r="J24" s="126">
        <v>288</v>
      </c>
      <c r="K24" s="182">
        <v>5.0179748352306772</v>
      </c>
      <c r="L24" s="126">
        <v>201</v>
      </c>
      <c r="M24" s="182">
        <v>1.6776512881965249</v>
      </c>
      <c r="N24" s="126">
        <v>1297</v>
      </c>
      <c r="O24" s="182">
        <v>14.679448771719592</v>
      </c>
      <c r="P24" s="126">
        <v>1184</v>
      </c>
      <c r="Q24" s="182">
        <v>12.732174955062911</v>
      </c>
      <c r="R24" s="126">
        <v>3089</v>
      </c>
      <c r="S24" s="182">
        <v>51.078490113840623</v>
      </c>
      <c r="T24" s="126">
        <v>13</v>
      </c>
      <c r="U24" s="182">
        <v>8.9874176153385263E-2</v>
      </c>
      <c r="V24" s="126">
        <f t="shared" si="0"/>
        <v>7451</v>
      </c>
      <c r="W24" s="182">
        <f t="shared" si="0"/>
        <v>100</v>
      </c>
      <c r="X24" s="154"/>
      <c r="Y24" s="158">
        <f t="shared" si="1"/>
        <v>1.2895465559016961</v>
      </c>
    </row>
    <row r="25" spans="2:25" s="125" customFormat="1" ht="18" customHeight="1" x14ac:dyDescent="0.2">
      <c r="B25" s="32" t="s">
        <v>48</v>
      </c>
      <c r="C25" s="28"/>
      <c r="D25" s="156">
        <v>22248</v>
      </c>
      <c r="F25" s="126">
        <v>334</v>
      </c>
      <c r="G25" s="184">
        <v>0.32482446354747685</v>
      </c>
      <c r="H25" s="126">
        <v>7076</v>
      </c>
      <c r="I25" s="182">
        <v>17.120545967583176</v>
      </c>
      <c r="J25" s="126">
        <v>1743</v>
      </c>
      <c r="K25" s="182">
        <v>6.9394317212415517</v>
      </c>
      <c r="L25" s="126">
        <v>3113</v>
      </c>
      <c r="M25" s="182">
        <v>10.256578515650633</v>
      </c>
      <c r="N25" s="126">
        <v>4623</v>
      </c>
      <c r="O25" s="182">
        <v>14.54163659032745</v>
      </c>
      <c r="P25" s="126">
        <v>616</v>
      </c>
      <c r="Q25" s="182">
        <v>1.9030120086619857</v>
      </c>
      <c r="R25" s="126">
        <v>12090</v>
      </c>
      <c r="S25" s="182">
        <v>42.788240698208547</v>
      </c>
      <c r="T25" s="126">
        <v>2138</v>
      </c>
      <c r="U25" s="182">
        <v>6.1257300347791848</v>
      </c>
      <c r="V25" s="126">
        <f t="shared" si="0"/>
        <v>31733</v>
      </c>
      <c r="W25" s="182">
        <f t="shared" si="0"/>
        <v>100</v>
      </c>
      <c r="X25" s="154"/>
      <c r="Y25" s="158">
        <f t="shared" si="1"/>
        <v>1.4263304566702626</v>
      </c>
    </row>
    <row r="26" spans="2:25" s="125" customFormat="1" ht="18" customHeight="1" x14ac:dyDescent="0.2">
      <c r="B26" s="32" t="s">
        <v>49</v>
      </c>
      <c r="C26" s="28"/>
      <c r="D26" s="156">
        <v>3679</v>
      </c>
      <c r="F26" s="126">
        <v>506</v>
      </c>
      <c r="G26" s="184">
        <v>7.345642247369466</v>
      </c>
      <c r="H26" s="126">
        <v>1054</v>
      </c>
      <c r="I26" s="182">
        <v>16.100853682747669</v>
      </c>
      <c r="J26" s="126">
        <v>1319</v>
      </c>
      <c r="K26" s="182">
        <v>24.200913242009133</v>
      </c>
      <c r="L26" s="126">
        <v>594</v>
      </c>
      <c r="M26" s="182">
        <v>8.9537423069287279</v>
      </c>
      <c r="N26" s="126">
        <v>1026</v>
      </c>
      <c r="O26" s="182">
        <v>17.272185824895772</v>
      </c>
      <c r="P26" s="126">
        <v>465</v>
      </c>
      <c r="Q26" s="182">
        <v>6.9088743299583086</v>
      </c>
      <c r="R26" s="126">
        <v>730</v>
      </c>
      <c r="S26" s="182">
        <v>19.217788366090929</v>
      </c>
      <c r="T26" s="126">
        <v>0</v>
      </c>
      <c r="U26" s="182">
        <v>0</v>
      </c>
      <c r="V26" s="126">
        <f t="shared" si="0"/>
        <v>5694</v>
      </c>
      <c r="W26" s="182">
        <f t="shared" si="0"/>
        <v>100</v>
      </c>
      <c r="X26" s="154"/>
      <c r="Y26" s="158">
        <f t="shared" si="1"/>
        <v>1.547703180212014</v>
      </c>
    </row>
    <row r="27" spans="2:25" s="125" customFormat="1" ht="18" customHeight="1" x14ac:dyDescent="0.2">
      <c r="B27" s="32" t="s">
        <v>4</v>
      </c>
      <c r="C27" s="28"/>
      <c r="D27" s="156">
        <v>1187</v>
      </c>
      <c r="F27" s="126">
        <v>186</v>
      </c>
      <c r="G27" s="184">
        <v>8.9026915113871627</v>
      </c>
      <c r="H27" s="126">
        <v>254</v>
      </c>
      <c r="I27" s="182">
        <v>14.699792960662526</v>
      </c>
      <c r="J27" s="126">
        <v>362</v>
      </c>
      <c r="K27" s="182">
        <v>20.496894409937887</v>
      </c>
      <c r="L27" s="126">
        <v>26</v>
      </c>
      <c r="M27" s="182">
        <v>2.8985507246376812</v>
      </c>
      <c r="N27" s="126">
        <v>104</v>
      </c>
      <c r="O27" s="182">
        <v>10.420979986197377</v>
      </c>
      <c r="P27" s="126">
        <v>2</v>
      </c>
      <c r="Q27" s="182">
        <v>0.34506556245686681</v>
      </c>
      <c r="R27" s="126">
        <v>637</v>
      </c>
      <c r="S27" s="182">
        <v>42.236024844720497</v>
      </c>
      <c r="T27" s="126">
        <v>0</v>
      </c>
      <c r="U27" s="182">
        <v>0</v>
      </c>
      <c r="V27" s="157">
        <f t="shared" si="0"/>
        <v>1571</v>
      </c>
      <c r="W27" s="182">
        <f t="shared" si="0"/>
        <v>100</v>
      </c>
      <c r="X27" s="154"/>
      <c r="Y27" s="158">
        <f t="shared" si="1"/>
        <v>1.3235046335299074</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510475</v>
      </c>
      <c r="E30" s="23"/>
      <c r="F30" s="65">
        <f>SUM(F10:F27)</f>
        <v>22339</v>
      </c>
      <c r="G30" s="67">
        <f>F30*100/$V30</f>
        <v>3.2560295358711291</v>
      </c>
      <c r="H30" s="65">
        <f>SUM(H10:H27)</f>
        <v>139040</v>
      </c>
      <c r="I30" s="67">
        <f>H30*100/$V30</f>
        <v>20.265828670375654</v>
      </c>
      <c r="J30" s="65">
        <f>SUM(J10:J27)</f>
        <v>128120</v>
      </c>
      <c r="K30" s="67">
        <f>J30*100/$V30</f>
        <v>18.67417987088988</v>
      </c>
      <c r="L30" s="65">
        <f>SUM(L10:L27)</f>
        <v>43041</v>
      </c>
      <c r="M30" s="67">
        <f>L30*100/$V30</f>
        <v>6.2734575072039602</v>
      </c>
      <c r="N30" s="65">
        <f>SUM(N10:N27)</f>
        <v>77297</v>
      </c>
      <c r="O30" s="67">
        <f>N30*100/$V30</f>
        <v>11.266453960975454</v>
      </c>
      <c r="P30" s="65">
        <f>SUM(P10:P27)</f>
        <v>67434</v>
      </c>
      <c r="Q30" s="67">
        <f>P30*100/$V30</f>
        <v>9.8288686029783658</v>
      </c>
      <c r="R30" s="65">
        <f>SUM(R10:R27)</f>
        <v>205777</v>
      </c>
      <c r="S30" s="67">
        <f>R30*100/$V30</f>
        <v>29.993105770309921</v>
      </c>
      <c r="T30" s="65">
        <f>SUM(T10:T28)</f>
        <v>3033</v>
      </c>
      <c r="U30" s="67">
        <f>T30*100/$V30</f>
        <v>0.44207608139563698</v>
      </c>
      <c r="V30" s="65">
        <f>SUM(V10:V27)</f>
        <v>686081</v>
      </c>
      <c r="W30" s="67">
        <f>G30+I30+K30+M30+O30+Q30+S30+U30</f>
        <v>100</v>
      </c>
      <c r="X30" s="174"/>
      <c r="Y30" s="175">
        <f>(V30/D30)</f>
        <v>1.3440050932954601</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7" customFormat="1" ht="18.75" customHeight="1" x14ac:dyDescent="0.2">
      <c r="B32" s="180" t="s">
        <v>42</v>
      </c>
      <c r="C32" s="1007"/>
      <c r="D32" s="1007"/>
      <c r="E32" s="1007"/>
      <c r="F32" s="1007"/>
      <c r="G32" s="1007"/>
      <c r="H32" s="1007"/>
      <c r="I32" s="1007"/>
      <c r="J32" s="1007"/>
      <c r="K32" s="1007"/>
      <c r="L32" s="1007"/>
      <c r="N32" s="1007"/>
      <c r="O32" s="1007"/>
      <c r="P32" s="1007"/>
      <c r="Q32" s="1007"/>
      <c r="R32" s="1007"/>
      <c r="S32" s="1007"/>
      <c r="T32" s="1007"/>
      <c r="U32" s="1007"/>
      <c r="V32" s="1007"/>
      <c r="W32" s="1007"/>
    </row>
    <row r="33" spans="1:25" s="1008" customFormat="1" x14ac:dyDescent="0.2">
      <c r="B33" s="181" t="s">
        <v>50</v>
      </c>
      <c r="F33" s="1009"/>
      <c r="G33" s="1009"/>
      <c r="H33" s="1009"/>
      <c r="I33" s="1009"/>
      <c r="J33" s="1009"/>
      <c r="K33" s="1009"/>
      <c r="L33" s="1009"/>
      <c r="M33" s="1009"/>
      <c r="N33" s="1009"/>
      <c r="O33" s="1009"/>
      <c r="P33" s="1009"/>
      <c r="Q33" s="1009"/>
      <c r="R33" s="1009"/>
      <c r="S33" s="1009"/>
      <c r="T33" s="1009"/>
      <c r="U33" s="1009"/>
      <c r="X33" s="537"/>
      <c r="Y33" s="537"/>
    </row>
    <row r="34" spans="1:25" s="1008" customFormat="1" x14ac:dyDescent="0.2">
      <c r="F34" s="1010"/>
      <c r="G34" s="1010"/>
      <c r="H34" s="1010"/>
      <c r="I34" s="1010"/>
      <c r="J34" s="1010"/>
      <c r="X34" s="537"/>
      <c r="Y34" s="537"/>
    </row>
    <row r="35" spans="1:25" s="1008" customFormat="1" x14ac:dyDescent="0.2">
      <c r="A35" s="537"/>
      <c r="B35" s="532" t="s">
        <v>42</v>
      </c>
      <c r="C35" s="537"/>
      <c r="D35" s="551" t="e">
        <f>GETPIVOTDATA("Cuenta número de expedientes",#REF!,"CCAA",$B35,"Grado Resuelto",$B$1)</f>
        <v>#REF!</v>
      </c>
      <c r="E35" s="537"/>
      <c r="F35" s="537"/>
      <c r="G35" s="537"/>
      <c r="H35" s="537"/>
      <c r="I35" s="537"/>
      <c r="J35" s="537"/>
      <c r="K35" s="537"/>
      <c r="L35" s="537"/>
      <c r="M35" s="537"/>
      <c r="N35" s="551" t="e">
        <f>GETPIVOTDATA("ID PRESTACION
COUNT",#REF!,"
CCAA",$B35,"
Tipo Prestación",N$1,"Grado Resuelto",$B$1)</f>
        <v>#REF!</v>
      </c>
      <c r="O35" s="537"/>
      <c r="X35" s="537"/>
      <c r="Y35" s="537"/>
    </row>
    <row r="36" spans="1:25" s="1008" customFormat="1" x14ac:dyDescent="0.2">
      <c r="A36" s="537"/>
      <c r="B36" s="532" t="s">
        <v>50</v>
      </c>
      <c r="C36" s="537"/>
      <c r="D36" s="551" t="e">
        <f>GETPIVOTDATA("Cuenta número de expedientes",#REF!,"CCAA",$B36,"Grado Resuelto",$B$1)</f>
        <v>#REF!</v>
      </c>
      <c r="E36" s="537"/>
      <c r="F36" s="537"/>
      <c r="G36" s="537"/>
      <c r="H36" s="537"/>
      <c r="I36" s="537"/>
      <c r="J36" s="537"/>
      <c r="K36" s="537"/>
      <c r="L36" s="537"/>
      <c r="M36" s="537"/>
      <c r="N36" s="551" t="e">
        <f>GETPIVOTDATA("ID PRESTACION
COUNT",#REF!,"
CCAA",$B36,"
Tipo Prestación",N$1,"Grado Resuelto",$B$1)</f>
        <v>#REF!</v>
      </c>
      <c r="O36" s="537"/>
      <c r="T36" s="537"/>
      <c r="U36" s="537"/>
    </row>
    <row r="37" spans="1:25" s="1008" customFormat="1" x14ac:dyDescent="0.2">
      <c r="T37" s="537"/>
      <c r="U37" s="537"/>
    </row>
    <row r="38" spans="1:25" s="1006" customFormat="1" x14ac:dyDescent="0.2">
      <c r="T38" s="135"/>
      <c r="U38" s="135"/>
    </row>
    <row r="39" spans="1:25" s="1006" customFormat="1" x14ac:dyDescent="0.2">
      <c r="T39" s="135"/>
      <c r="U39" s="135"/>
    </row>
    <row r="40" spans="1:25" s="1006" customFormat="1" x14ac:dyDescent="0.2">
      <c r="T40" s="135"/>
      <c r="U40" s="135"/>
    </row>
    <row r="41" spans="1:25" x14ac:dyDescent="0.2">
      <c r="T41" s="136"/>
      <c r="U41" s="136"/>
      <c r="X41" s="1"/>
      <c r="Y41" s="1"/>
    </row>
    <row r="42" spans="1:25" x14ac:dyDescent="0.2">
      <c r="T42" s="136"/>
      <c r="U42" s="136"/>
      <c r="X42" s="1"/>
      <c r="Y42" s="1"/>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4" orientation="landscape" r:id="rId1"/>
  <headerFooter alignWithMargins="0"/>
  <ignoredErrors>
    <ignoredError sqref="D35" evalError="1"/>
  </ignoredError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4">
    <tabColor theme="0"/>
    <pageSetUpPr fitToPage="1"/>
  </sheetPr>
  <dimension ref="B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9" t="s">
        <v>67</v>
      </c>
      <c r="G1" s="179"/>
      <c r="H1" s="179" t="s">
        <v>58</v>
      </c>
      <c r="I1" s="179"/>
      <c r="J1" s="179" t="s">
        <v>59</v>
      </c>
      <c r="K1" s="179"/>
      <c r="L1" s="179" t="s">
        <v>66</v>
      </c>
      <c r="M1" s="179"/>
      <c r="N1" s="179" t="s">
        <v>61</v>
      </c>
      <c r="O1" s="179"/>
      <c r="P1" s="179" t="s">
        <v>70</v>
      </c>
      <c r="Q1" s="179"/>
      <c r="R1" s="179" t="s">
        <v>69</v>
      </c>
      <c r="S1" s="179"/>
      <c r="T1" s="179" t="s">
        <v>68</v>
      </c>
      <c r="U1" s="179"/>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47" t="s">
        <v>430</v>
      </c>
      <c r="C3" s="1047"/>
      <c r="D3" s="1047"/>
      <c r="E3" s="1047"/>
      <c r="F3" s="1047"/>
      <c r="G3" s="1047"/>
      <c r="H3" s="1047"/>
      <c r="I3" s="1047"/>
      <c r="J3" s="1047"/>
      <c r="K3" s="1047"/>
      <c r="L3" s="1047"/>
      <c r="M3" s="1047"/>
      <c r="N3" s="1047"/>
      <c r="O3" s="1047"/>
      <c r="P3" s="1047"/>
      <c r="Q3" s="1047"/>
      <c r="R3" s="1047"/>
      <c r="S3" s="1047"/>
      <c r="T3" s="1047"/>
      <c r="U3" s="1047"/>
      <c r="V3" s="1047"/>
      <c r="W3" s="1047"/>
      <c r="X3" s="1047"/>
      <c r="Y3" s="13"/>
    </row>
    <row r="4" spans="2:25" s="7" customFormat="1" ht="14.25" customHeight="1" x14ac:dyDescent="0.2">
      <c r="B4" s="1061" t="str">
        <f>porsaad!B6</f>
        <v>Situación a 28 de febrero de 2023</v>
      </c>
      <c r="C4" s="1061"/>
      <c r="D4" s="1061"/>
      <c r="E4" s="1061"/>
      <c r="F4" s="1061"/>
      <c r="G4" s="1061"/>
      <c r="H4" s="1061"/>
      <c r="I4" s="1061"/>
      <c r="J4" s="1061"/>
      <c r="K4" s="1061"/>
      <c r="L4" s="1061"/>
      <c r="M4" s="1061"/>
      <c r="N4" s="1061"/>
      <c r="O4" s="1061"/>
      <c r="P4" s="1061"/>
      <c r="Q4" s="1061"/>
      <c r="R4" s="1061"/>
      <c r="S4" s="1061"/>
      <c r="T4" s="1061"/>
      <c r="U4" s="1061"/>
      <c r="V4" s="1061"/>
      <c r="W4" s="1061"/>
      <c r="X4" s="8"/>
      <c r="Y4" s="8"/>
    </row>
    <row r="5" spans="2:25" s="566" customFormat="1" ht="5.25" customHeight="1" x14ac:dyDescent="0.2">
      <c r="B5" s="567"/>
      <c r="C5" s="567"/>
      <c r="D5" s="567"/>
      <c r="E5" s="567"/>
      <c r="F5" s="567"/>
      <c r="G5" s="567"/>
      <c r="H5" s="567"/>
      <c r="I5" s="567"/>
      <c r="J5" s="567"/>
      <c r="K5" s="567"/>
      <c r="L5" s="567"/>
      <c r="M5" s="567"/>
      <c r="N5" s="567"/>
      <c r="O5" s="567"/>
      <c r="P5" s="567"/>
      <c r="Q5" s="567"/>
      <c r="R5" s="567"/>
      <c r="S5" s="567"/>
      <c r="T5" s="567"/>
      <c r="U5" s="567"/>
      <c r="V5" s="567"/>
      <c r="W5" s="567"/>
      <c r="X5" s="568"/>
      <c r="Y5" s="568"/>
    </row>
    <row r="6" spans="2:25" s="519" customFormat="1" ht="19.5" customHeight="1" x14ac:dyDescent="0.2">
      <c r="F6" s="1131" t="s">
        <v>55</v>
      </c>
      <c r="G6" s="1131"/>
      <c r="H6" s="1131"/>
      <c r="I6" s="1131"/>
      <c r="J6" s="1131"/>
      <c r="K6" s="1131"/>
      <c r="L6" s="1131"/>
      <c r="M6" s="1131"/>
      <c r="N6" s="1131"/>
      <c r="O6" s="1131"/>
      <c r="P6" s="1131"/>
      <c r="Q6" s="1131"/>
      <c r="R6" s="1131"/>
      <c r="S6" s="1131"/>
      <c r="T6" s="1131"/>
      <c r="U6" s="1131"/>
      <c r="V6" s="1131"/>
      <c r="W6" s="1131"/>
      <c r="X6" s="542"/>
      <c r="Y6" s="542"/>
    </row>
    <row r="7" spans="2:25" s="519" customFormat="1" ht="64.5" customHeight="1" x14ac:dyDescent="0.2">
      <c r="B7" s="1132" t="s">
        <v>15</v>
      </c>
      <c r="C7" s="543"/>
      <c r="D7" s="544" t="s">
        <v>56</v>
      </c>
      <c r="E7" s="543"/>
      <c r="F7" s="1133" t="s">
        <v>176</v>
      </c>
      <c r="G7" s="1133"/>
      <c r="H7" s="1133" t="s">
        <v>62</v>
      </c>
      <c r="I7" s="1133"/>
      <c r="J7" s="1133" t="s">
        <v>63</v>
      </c>
      <c r="K7" s="1133"/>
      <c r="L7" s="1133" t="s">
        <v>160</v>
      </c>
      <c r="M7" s="1133"/>
      <c r="N7" s="1133" t="s">
        <v>3</v>
      </c>
      <c r="O7" s="1133"/>
      <c r="P7" s="544"/>
      <c r="Q7" s="544" t="s">
        <v>65</v>
      </c>
    </row>
    <row r="8" spans="2:25" s="543" customFormat="1" ht="20.25" customHeight="1" x14ac:dyDescent="0.2">
      <c r="B8" s="1132"/>
      <c r="C8" s="545"/>
      <c r="D8" s="544" t="s">
        <v>12</v>
      </c>
      <c r="E8" s="545"/>
      <c r="F8" s="544" t="s">
        <v>12</v>
      </c>
      <c r="G8" s="544" t="s">
        <v>31</v>
      </c>
      <c r="H8" s="544" t="s">
        <v>12</v>
      </c>
      <c r="I8" s="544" t="s">
        <v>31</v>
      </c>
      <c r="J8" s="544" t="s">
        <v>12</v>
      </c>
      <c r="K8" s="544" t="s">
        <v>31</v>
      </c>
      <c r="L8" s="544" t="s">
        <v>12</v>
      </c>
      <c r="M8" s="544" t="s">
        <v>31</v>
      </c>
      <c r="N8" s="544" t="s">
        <v>12</v>
      </c>
      <c r="O8" s="544" t="s">
        <v>31</v>
      </c>
      <c r="P8" s="544"/>
      <c r="Q8" s="544" t="s">
        <v>12</v>
      </c>
    </row>
    <row r="9" spans="2:25" s="545" customFormat="1" ht="8.25" customHeight="1" x14ac:dyDescent="0.2">
      <c r="B9" s="546"/>
      <c r="C9" s="547"/>
      <c r="D9" s="548"/>
      <c r="E9" s="547"/>
      <c r="F9" s="549"/>
      <c r="G9" s="549"/>
      <c r="H9" s="549"/>
      <c r="I9" s="549"/>
      <c r="J9" s="549"/>
      <c r="K9" s="549"/>
      <c r="L9" s="549"/>
      <c r="M9" s="549"/>
      <c r="N9" s="549"/>
      <c r="O9" s="549"/>
      <c r="P9" s="549"/>
      <c r="Q9" s="549"/>
    </row>
    <row r="10" spans="2:25" s="550" customFormat="1" ht="18" customHeight="1" x14ac:dyDescent="0.2">
      <c r="B10" s="532" t="s">
        <v>11</v>
      </c>
      <c r="C10" s="547"/>
      <c r="D10" s="551">
        <f>'41bbenpreGII'!D10</f>
        <v>124894</v>
      </c>
      <c r="F10" s="552">
        <f>'41bbenpreGII'!F10+'41bbenpreGII'!H10+'41bbenpreGII'!J10+'41bbenpreGII'!L10+'41bbenpreGII'!N10</f>
        <v>143007</v>
      </c>
      <c r="G10" s="553">
        <f t="shared" ref="G10:G27" si="0">F10*100/$N10</f>
        <v>78.776544468008922</v>
      </c>
      <c r="H10" s="552">
        <f>'41bbenpreGII'!P10</f>
        <v>1738</v>
      </c>
      <c r="I10" s="553">
        <f t="shared" ref="I10:I27" si="1">H10*100/$N10</f>
        <v>0.9573911366954031</v>
      </c>
      <c r="J10" s="552">
        <f>'41bbenpreGII'!R10</f>
        <v>36787</v>
      </c>
      <c r="K10" s="553">
        <f t="shared" ref="K10:K27" si="2">J10*100/$N10</f>
        <v>20.264411821411848</v>
      </c>
      <c r="L10" s="552">
        <f>'41bbenpreGII'!T10</f>
        <v>3</v>
      </c>
      <c r="M10" s="553">
        <f t="shared" ref="M10:M27" si="3">L10*100/$N10</f>
        <v>1.6525738838240559E-3</v>
      </c>
      <c r="N10" s="552">
        <f>F10+H10+J10+L10</f>
        <v>181535</v>
      </c>
      <c r="O10" s="553">
        <f>G10+I10+K10+M10</f>
        <v>100</v>
      </c>
      <c r="P10" s="554"/>
      <c r="Q10" s="554">
        <f t="shared" ref="Q10:Q27" si="4">N10/D10</f>
        <v>1.4535125786667094</v>
      </c>
    </row>
    <row r="11" spans="2:25" s="550" customFormat="1" ht="18" customHeight="1" x14ac:dyDescent="0.2">
      <c r="B11" s="532" t="s">
        <v>10</v>
      </c>
      <c r="C11" s="547"/>
      <c r="D11" s="551">
        <f>'41bbenpreGII'!D11</f>
        <v>13985</v>
      </c>
      <c r="F11" s="552">
        <f>'41bbenpreGII'!F11+'41bbenpreGII'!H11+'41bbenpreGII'!J11+'41bbenpreGII'!L11+'41bbenpreGII'!N11</f>
        <v>5583</v>
      </c>
      <c r="G11" s="553">
        <f t="shared" si="0"/>
        <v>34.750404581102948</v>
      </c>
      <c r="H11" s="552">
        <f>'41bbenpreGII'!P11</f>
        <v>3333</v>
      </c>
      <c r="I11" s="553">
        <f t="shared" si="1"/>
        <v>20.745674094360762</v>
      </c>
      <c r="J11" s="552">
        <f>'41bbenpreGII'!R11</f>
        <v>7150</v>
      </c>
      <c r="K11" s="553">
        <f t="shared" si="2"/>
        <v>44.503921324536286</v>
      </c>
      <c r="L11" s="552">
        <f>'41bbenpreGII'!T11</f>
        <v>0</v>
      </c>
      <c r="M11" s="553">
        <f t="shared" si="3"/>
        <v>0</v>
      </c>
      <c r="N11" s="552">
        <f t="shared" ref="N11:O27" si="5">F11+H11+J11+L11</f>
        <v>16066</v>
      </c>
      <c r="O11" s="553">
        <f t="shared" si="5"/>
        <v>100</v>
      </c>
      <c r="P11" s="554"/>
      <c r="Q11" s="554">
        <f t="shared" si="4"/>
        <v>1.1488022881658921</v>
      </c>
    </row>
    <row r="12" spans="2:25" s="550" customFormat="1" ht="22.5" customHeight="1" x14ac:dyDescent="0.2">
      <c r="B12" s="532" t="s">
        <v>40</v>
      </c>
      <c r="C12" s="547"/>
      <c r="D12" s="551">
        <f>'41bbenpreGII'!D12</f>
        <v>9777</v>
      </c>
      <c r="F12" s="552">
        <f>'41bbenpreGII'!F12+'41bbenpreGII'!H12+'41bbenpreGII'!J12+'41bbenpreGII'!L12+'41bbenpreGII'!N12</f>
        <v>7875</v>
      </c>
      <c r="G12" s="553">
        <f t="shared" si="0"/>
        <v>60.045749142203583</v>
      </c>
      <c r="H12" s="552">
        <f>'41bbenpreGII'!P12</f>
        <v>1235</v>
      </c>
      <c r="I12" s="553">
        <f t="shared" si="1"/>
        <v>9.4166984369043085</v>
      </c>
      <c r="J12" s="552">
        <f>'41bbenpreGII'!R12</f>
        <v>4002</v>
      </c>
      <c r="K12" s="553">
        <f t="shared" si="2"/>
        <v>30.514677849790317</v>
      </c>
      <c r="L12" s="552">
        <f>'41bbenpreGII'!T12</f>
        <v>3</v>
      </c>
      <c r="M12" s="553">
        <f t="shared" si="3"/>
        <v>2.2874571101791842E-2</v>
      </c>
      <c r="N12" s="552">
        <f t="shared" si="5"/>
        <v>13115</v>
      </c>
      <c r="O12" s="553">
        <f t="shared" si="5"/>
        <v>100</v>
      </c>
      <c r="P12" s="554"/>
      <c r="Q12" s="554">
        <f t="shared" si="4"/>
        <v>1.3414135215301217</v>
      </c>
    </row>
    <row r="13" spans="2:25" s="550" customFormat="1" ht="18" customHeight="1" x14ac:dyDescent="0.2">
      <c r="B13" s="532" t="s">
        <v>41</v>
      </c>
      <c r="C13" s="547"/>
      <c r="D13" s="551">
        <f>'41bbenpreGII'!D13</f>
        <v>9106</v>
      </c>
      <c r="F13" s="552">
        <f>'41bbenpreGII'!F13+'41bbenpreGII'!H13+'41bbenpreGII'!J13+'41bbenpreGII'!L13+'41bbenpreGII'!N13</f>
        <v>6781</v>
      </c>
      <c r="G13" s="553">
        <f t="shared" si="0"/>
        <v>48.112672059032214</v>
      </c>
      <c r="H13" s="552">
        <f>'41bbenpreGII'!P13</f>
        <v>358</v>
      </c>
      <c r="I13" s="553">
        <f t="shared" si="1"/>
        <v>2.5400879807010077</v>
      </c>
      <c r="J13" s="552">
        <f>'41bbenpreGII'!R13</f>
        <v>6955</v>
      </c>
      <c r="K13" s="553">
        <f t="shared" si="2"/>
        <v>49.347239960266783</v>
      </c>
      <c r="L13" s="552">
        <f>'41bbenpreGII'!T13</f>
        <v>0</v>
      </c>
      <c r="M13" s="553">
        <f t="shared" si="3"/>
        <v>0</v>
      </c>
      <c r="N13" s="552">
        <f t="shared" si="5"/>
        <v>14094</v>
      </c>
      <c r="O13" s="553">
        <f t="shared" si="5"/>
        <v>100</v>
      </c>
      <c r="P13" s="554"/>
      <c r="Q13" s="554">
        <f t="shared" si="4"/>
        <v>1.5477707006369428</v>
      </c>
    </row>
    <row r="14" spans="2:25" s="550" customFormat="1" ht="18" customHeight="1" x14ac:dyDescent="0.2">
      <c r="B14" s="532" t="s">
        <v>9</v>
      </c>
      <c r="C14" s="547"/>
      <c r="D14" s="551">
        <f>'41bbenpreGII'!D14</f>
        <v>12540</v>
      </c>
      <c r="F14" s="552">
        <f>'41bbenpreGII'!F14+'41bbenpreGII'!H14+'41bbenpreGII'!J14+'41bbenpreGII'!L14+'41bbenpreGII'!N14</f>
        <v>4687</v>
      </c>
      <c r="G14" s="553">
        <f t="shared" si="0"/>
        <v>33.637146548012055</v>
      </c>
      <c r="H14" s="552">
        <f>'41bbenpreGII'!P14</f>
        <v>3846</v>
      </c>
      <c r="I14" s="553">
        <f t="shared" si="1"/>
        <v>27.601550165063873</v>
      </c>
      <c r="J14" s="552">
        <f>'41bbenpreGII'!R14</f>
        <v>5401</v>
      </c>
      <c r="K14" s="553">
        <f t="shared" si="2"/>
        <v>38.761303286924068</v>
      </c>
      <c r="L14" s="552">
        <f>'41bbenpreGII'!T14</f>
        <v>0</v>
      </c>
      <c r="M14" s="553">
        <f t="shared" si="3"/>
        <v>0</v>
      </c>
      <c r="N14" s="552">
        <f t="shared" si="5"/>
        <v>13934</v>
      </c>
      <c r="O14" s="553">
        <f t="shared" si="5"/>
        <v>100</v>
      </c>
      <c r="P14" s="554"/>
      <c r="Q14" s="554">
        <f t="shared" si="4"/>
        <v>1.111164274322169</v>
      </c>
    </row>
    <row r="15" spans="2:25" s="550" customFormat="1" ht="18" customHeight="1" x14ac:dyDescent="0.2">
      <c r="B15" s="532" t="s">
        <v>8</v>
      </c>
      <c r="C15" s="547"/>
      <c r="D15" s="551">
        <f>'41bbenpreGII'!D15</f>
        <v>7695</v>
      </c>
      <c r="F15" s="552">
        <f>'41bbenpreGII'!F15+'41bbenpreGII'!H15+'41bbenpreGII'!J15+'41bbenpreGII'!L15+'41bbenpreGII'!N15</f>
        <v>8884</v>
      </c>
      <c r="G15" s="553">
        <f t="shared" si="0"/>
        <v>70.85094505143951</v>
      </c>
      <c r="H15" s="552">
        <f>'41bbenpreGII'!P15</f>
        <v>60</v>
      </c>
      <c r="I15" s="553">
        <f t="shared" si="1"/>
        <v>0.4785070579791052</v>
      </c>
      <c r="J15" s="552">
        <f>'41bbenpreGII'!R15</f>
        <v>3595</v>
      </c>
      <c r="K15" s="553">
        <f t="shared" si="2"/>
        <v>28.670547890581386</v>
      </c>
      <c r="L15" s="552">
        <f>'41bbenpreGII'!T15</f>
        <v>0</v>
      </c>
      <c r="M15" s="553">
        <f t="shared" si="3"/>
        <v>0</v>
      </c>
      <c r="N15" s="552">
        <f t="shared" si="5"/>
        <v>12539</v>
      </c>
      <c r="O15" s="553">
        <f t="shared" si="5"/>
        <v>100</v>
      </c>
      <c r="P15" s="554"/>
      <c r="Q15" s="554">
        <f t="shared" si="4"/>
        <v>1.6294996751137103</v>
      </c>
    </row>
    <row r="16" spans="2:25" s="550" customFormat="1" ht="18" customHeight="1" x14ac:dyDescent="0.2">
      <c r="B16" s="532" t="s">
        <v>7</v>
      </c>
      <c r="C16" s="547"/>
      <c r="D16" s="551">
        <f>'41bbenpreGII'!D16</f>
        <v>38151</v>
      </c>
      <c r="F16" s="552">
        <f>'41bbenpreGII'!F16+'41bbenpreGII'!H16+'41bbenpreGII'!J16+'41bbenpreGII'!L16+'41bbenpreGII'!N16</f>
        <v>24339</v>
      </c>
      <c r="G16" s="553">
        <f t="shared" si="0"/>
        <v>46.508828250401287</v>
      </c>
      <c r="H16" s="552">
        <f>'41bbenpreGII'!P16</f>
        <v>15901</v>
      </c>
      <c r="I16" s="553">
        <f t="shared" si="1"/>
        <v>30.384850569441259</v>
      </c>
      <c r="J16" s="552">
        <f>'41bbenpreGII'!R16</f>
        <v>11422</v>
      </c>
      <c r="K16" s="553">
        <f t="shared" si="2"/>
        <v>21.826033784300236</v>
      </c>
      <c r="L16" s="552">
        <f>'41bbenpreGII'!T16</f>
        <v>670</v>
      </c>
      <c r="M16" s="553">
        <f t="shared" si="3"/>
        <v>1.2802873958572194</v>
      </c>
      <c r="N16" s="552">
        <f t="shared" si="5"/>
        <v>52332</v>
      </c>
      <c r="O16" s="553">
        <f t="shared" si="5"/>
        <v>100</v>
      </c>
      <c r="P16" s="554"/>
      <c r="Q16" s="554">
        <f t="shared" si="4"/>
        <v>1.3717071636392231</v>
      </c>
    </row>
    <row r="17" spans="2:25" s="550" customFormat="1" ht="18" customHeight="1" x14ac:dyDescent="0.2">
      <c r="B17" s="532" t="s">
        <v>43</v>
      </c>
      <c r="C17" s="547"/>
      <c r="D17" s="551">
        <f>'41bbenpreGII'!D17</f>
        <v>22149</v>
      </c>
      <c r="F17" s="552">
        <f>'41bbenpreGII'!F17+'41bbenpreGII'!H17+'41bbenpreGII'!J17+'41bbenpreGII'!L17+'41bbenpreGII'!N17</f>
        <v>19812</v>
      </c>
      <c r="G17" s="553">
        <f t="shared" si="0"/>
        <v>67.207164422131015</v>
      </c>
      <c r="H17" s="552">
        <f>'41bbenpreGII'!P17</f>
        <v>3303</v>
      </c>
      <c r="I17" s="553">
        <f t="shared" si="1"/>
        <v>11.20458631568235</v>
      </c>
      <c r="J17" s="552">
        <f>'41bbenpreGII'!R17</f>
        <v>6360</v>
      </c>
      <c r="K17" s="553">
        <f t="shared" si="2"/>
        <v>21.574680280877914</v>
      </c>
      <c r="L17" s="552">
        <f>'41bbenpreGII'!T17</f>
        <v>4</v>
      </c>
      <c r="M17" s="553">
        <f t="shared" si="3"/>
        <v>1.3568981308728247E-2</v>
      </c>
      <c r="N17" s="552">
        <f t="shared" si="5"/>
        <v>29479</v>
      </c>
      <c r="O17" s="553">
        <f t="shared" si="5"/>
        <v>100</v>
      </c>
      <c r="P17" s="554"/>
      <c r="Q17" s="554">
        <f t="shared" si="4"/>
        <v>1.330940448778726</v>
      </c>
    </row>
    <row r="18" spans="2:25" s="550" customFormat="1" ht="18" customHeight="1" x14ac:dyDescent="0.2">
      <c r="B18" s="532" t="s">
        <v>44</v>
      </c>
      <c r="C18" s="547"/>
      <c r="D18" s="551">
        <f>'41bbenpreGII'!D18</f>
        <v>76541</v>
      </c>
      <c r="F18" s="552">
        <f>'41bbenpreGII'!F18+'41bbenpreGII'!H18+'41bbenpreGII'!J18+'41bbenpreGII'!L18+'41bbenpreGII'!N18</f>
        <v>46646</v>
      </c>
      <c r="G18" s="553">
        <f t="shared" si="0"/>
        <v>49.257119927348761</v>
      </c>
      <c r="H18" s="552">
        <f>'41bbenpreGII'!P18</f>
        <v>9219</v>
      </c>
      <c r="I18" s="553">
        <f t="shared" si="1"/>
        <v>9.7350552804147874</v>
      </c>
      <c r="J18" s="552">
        <f>'41bbenpreGII'!R18</f>
        <v>38814</v>
      </c>
      <c r="K18" s="553">
        <f t="shared" si="2"/>
        <v>40.986705245039545</v>
      </c>
      <c r="L18" s="552">
        <f>'41bbenpreGII'!T18</f>
        <v>20</v>
      </c>
      <c r="M18" s="553">
        <f t="shared" si="3"/>
        <v>2.11195471969081E-2</v>
      </c>
      <c r="N18" s="552">
        <f t="shared" si="5"/>
        <v>94699</v>
      </c>
      <c r="O18" s="553">
        <f t="shared" si="5"/>
        <v>100</v>
      </c>
      <c r="P18" s="554"/>
      <c r="Q18" s="554">
        <f t="shared" si="4"/>
        <v>1.2372323329980011</v>
      </c>
    </row>
    <row r="19" spans="2:25" s="550" customFormat="1" ht="18" customHeight="1" x14ac:dyDescent="0.2">
      <c r="B19" s="532" t="s">
        <v>6</v>
      </c>
      <c r="C19" s="547"/>
      <c r="D19" s="551">
        <f>'41bbenpreGII'!D19</f>
        <v>51749</v>
      </c>
      <c r="F19" s="552">
        <f>'41bbenpreGII'!F19+'41bbenpreGII'!H19+'41bbenpreGII'!J19+'41bbenpreGII'!L19+'41bbenpreGII'!N19</f>
        <v>25111</v>
      </c>
      <c r="G19" s="553">
        <f t="shared" si="0"/>
        <v>37.261099240265906</v>
      </c>
      <c r="H19" s="552">
        <f>'41bbenpreGII'!P19</f>
        <v>7952</v>
      </c>
      <c r="I19" s="553">
        <f>H19*100/$N19</f>
        <v>11.799620132953466</v>
      </c>
      <c r="J19" s="552">
        <f>'41bbenpreGII'!R19</f>
        <v>34198</v>
      </c>
      <c r="K19" s="553">
        <f>J19*100/$N19</f>
        <v>50.744895536562204</v>
      </c>
      <c r="L19" s="552">
        <f>'41bbenpreGII'!T19</f>
        <v>131</v>
      </c>
      <c r="M19" s="553">
        <f t="shared" si="3"/>
        <v>0.19438509021842354</v>
      </c>
      <c r="N19" s="552">
        <f t="shared" si="5"/>
        <v>67392</v>
      </c>
      <c r="O19" s="553">
        <f t="shared" si="5"/>
        <v>100</v>
      </c>
      <c r="P19" s="554"/>
      <c r="Q19" s="554">
        <f t="shared" si="4"/>
        <v>1.3022860345127443</v>
      </c>
    </row>
    <row r="20" spans="2:25" s="550" customFormat="1" ht="18" customHeight="1" x14ac:dyDescent="0.2">
      <c r="B20" s="532" t="s">
        <v>5</v>
      </c>
      <c r="C20" s="547"/>
      <c r="D20" s="551">
        <f>'41bbenpreGII'!D20</f>
        <v>10955</v>
      </c>
      <c r="F20" s="552">
        <f>'41bbenpreGII'!F20+'41bbenpreGII'!H20+'41bbenpreGII'!J20+'41bbenpreGII'!L20+'41bbenpreGII'!N20</f>
        <v>4038</v>
      </c>
      <c r="G20" s="553">
        <f t="shared" si="0"/>
        <v>32.885414121671147</v>
      </c>
      <c r="H20" s="552">
        <f>'41bbenpreGII'!P20</f>
        <v>5677</v>
      </c>
      <c r="I20" s="553">
        <f>H20*100/$N20</f>
        <v>46.233406629204332</v>
      </c>
      <c r="J20" s="552">
        <f>'41bbenpreGII'!R20</f>
        <v>2564</v>
      </c>
      <c r="K20" s="553">
        <f>J20*100/$N20</f>
        <v>20.881179249124521</v>
      </c>
      <c r="L20" s="552">
        <f>'41bbenpreGII'!T20</f>
        <v>0</v>
      </c>
      <c r="M20" s="553">
        <f t="shared" si="3"/>
        <v>0</v>
      </c>
      <c r="N20" s="552">
        <f t="shared" si="5"/>
        <v>12279</v>
      </c>
      <c r="O20" s="553">
        <f t="shared" si="5"/>
        <v>100</v>
      </c>
      <c r="P20" s="554"/>
      <c r="Q20" s="554">
        <f t="shared" si="4"/>
        <v>1.1208580556823369</v>
      </c>
    </row>
    <row r="21" spans="2:25" s="550" customFormat="1" ht="18" customHeight="1" x14ac:dyDescent="0.2">
      <c r="B21" s="532" t="s">
        <v>38</v>
      </c>
      <c r="C21" s="547"/>
      <c r="D21" s="551">
        <f>'41bbenpreGII'!D21</f>
        <v>24408</v>
      </c>
      <c r="F21" s="552">
        <f>'41bbenpreGII'!F21+'41bbenpreGII'!H21+'41bbenpreGII'!J21+'41bbenpreGII'!L21+'41bbenpreGII'!N21</f>
        <v>19841</v>
      </c>
      <c r="G21" s="553">
        <f t="shared" si="0"/>
        <v>66.766497291112827</v>
      </c>
      <c r="H21" s="552">
        <f>'41bbenpreGII'!P21</f>
        <v>3842</v>
      </c>
      <c r="I21" s="553">
        <f>H21*100/$N21</f>
        <v>12.928626711983039</v>
      </c>
      <c r="J21" s="552">
        <f>'41bbenpreGII'!R21</f>
        <v>6000</v>
      </c>
      <c r="K21" s="553">
        <f>J21*100/$N21</f>
        <v>20.190463371134367</v>
      </c>
      <c r="L21" s="552">
        <f>'41bbenpreGII'!T21</f>
        <v>34</v>
      </c>
      <c r="M21" s="553">
        <f t="shared" si="3"/>
        <v>0.11441262576976141</v>
      </c>
      <c r="N21" s="552">
        <f t="shared" si="5"/>
        <v>29717</v>
      </c>
      <c r="O21" s="553">
        <f t="shared" si="5"/>
        <v>100</v>
      </c>
      <c r="P21" s="554"/>
      <c r="Q21" s="554">
        <f t="shared" si="4"/>
        <v>1.2175106522451655</v>
      </c>
    </row>
    <row r="22" spans="2:25" s="550" customFormat="1" ht="21" customHeight="1" x14ac:dyDescent="0.2">
      <c r="B22" s="532" t="s">
        <v>45</v>
      </c>
      <c r="C22" s="547"/>
      <c r="D22" s="551">
        <f>'41bbenpreGII'!D22</f>
        <v>60397</v>
      </c>
      <c r="F22" s="552">
        <f>'41bbenpreGII'!F22+'41bbenpreGII'!H22+'41bbenpreGII'!J22+'41bbenpreGII'!L22+'41bbenpreGII'!N22</f>
        <v>57840</v>
      </c>
      <c r="G22" s="553">
        <f t="shared" si="0"/>
        <v>69.649824189586241</v>
      </c>
      <c r="H22" s="552">
        <f>'41bbenpreGII'!P22</f>
        <v>8316</v>
      </c>
      <c r="I22" s="553">
        <f>H22*100/$N22</f>
        <v>10.013968498627234</v>
      </c>
      <c r="J22" s="552">
        <f>'41bbenpreGII'!R22</f>
        <v>16871</v>
      </c>
      <c r="K22" s="553">
        <f>J22*100/$N22</f>
        <v>20.315736236212128</v>
      </c>
      <c r="L22" s="552">
        <f>'41bbenpreGII'!T22</f>
        <v>17</v>
      </c>
      <c r="M22" s="553">
        <f t="shared" si="3"/>
        <v>2.0471075574394298E-2</v>
      </c>
      <c r="N22" s="552">
        <f t="shared" si="5"/>
        <v>83044</v>
      </c>
      <c r="O22" s="553">
        <f t="shared" si="5"/>
        <v>100</v>
      </c>
      <c r="P22" s="554"/>
      <c r="Q22" s="554">
        <f t="shared" si="4"/>
        <v>1.3749689554116926</v>
      </c>
    </row>
    <row r="23" spans="2:25" s="550" customFormat="1" ht="18" customHeight="1" x14ac:dyDescent="0.2">
      <c r="B23" s="532" t="s">
        <v>46</v>
      </c>
      <c r="C23" s="547"/>
      <c r="D23" s="551">
        <f>'41bbenpreGII'!D23</f>
        <v>15236</v>
      </c>
      <c r="F23" s="552">
        <f>'41bbenpreGII'!F23+'41bbenpreGII'!H23+'41bbenpreGII'!J23+'41bbenpreGII'!L23+'41bbenpreGII'!N23</f>
        <v>9908</v>
      </c>
      <c r="G23" s="553">
        <f t="shared" si="0"/>
        <v>51.053743494615347</v>
      </c>
      <c r="H23" s="552">
        <f>'41bbenpreGII'!P23</f>
        <v>387</v>
      </c>
      <c r="I23" s="553">
        <f>H23*100/$N23</f>
        <v>1.9941258308857628</v>
      </c>
      <c r="J23" s="552">
        <f>'41bbenpreGII'!R23</f>
        <v>9112</v>
      </c>
      <c r="K23" s="553">
        <f>J23*100/$N23</f>
        <v>46.952130674498889</v>
      </c>
      <c r="L23" s="552">
        <f>'41bbenpreGII'!T23</f>
        <v>0</v>
      </c>
      <c r="M23" s="553">
        <f t="shared" si="3"/>
        <v>0</v>
      </c>
      <c r="N23" s="552">
        <f t="shared" si="5"/>
        <v>19407</v>
      </c>
      <c r="O23" s="553">
        <f t="shared" si="5"/>
        <v>100</v>
      </c>
      <c r="P23" s="554"/>
      <c r="Q23" s="554">
        <f t="shared" si="4"/>
        <v>1.2737595169335785</v>
      </c>
    </row>
    <row r="24" spans="2:25" s="550" customFormat="1" ht="22.5" customHeight="1" x14ac:dyDescent="0.2">
      <c r="B24" s="532" t="s">
        <v>47</v>
      </c>
      <c r="C24" s="547"/>
      <c r="D24" s="551">
        <f>'41bbenpreGII'!D24</f>
        <v>5778</v>
      </c>
      <c r="F24" s="552">
        <f>'41bbenpreGII'!F24+'41bbenpreGII'!H24+'41bbenpreGII'!J24+'41bbenpreGII'!L24+'41bbenpreGII'!N24</f>
        <v>3165</v>
      </c>
      <c r="G24" s="555">
        <f t="shared" si="0"/>
        <v>42.477519796000536</v>
      </c>
      <c r="H24" s="552">
        <f>'41bbenpreGII'!P24</f>
        <v>1184</v>
      </c>
      <c r="I24" s="553">
        <f t="shared" si="1"/>
        <v>15.890484498725003</v>
      </c>
      <c r="J24" s="552">
        <f>'41bbenpreGII'!R24</f>
        <v>3089</v>
      </c>
      <c r="K24" s="553">
        <f t="shared" si="2"/>
        <v>41.457522480203998</v>
      </c>
      <c r="L24" s="552">
        <f>'41bbenpreGII'!T24</f>
        <v>13</v>
      </c>
      <c r="M24" s="553">
        <f t="shared" si="3"/>
        <v>0.17447322507046034</v>
      </c>
      <c r="N24" s="551">
        <f t="shared" si="5"/>
        <v>7451</v>
      </c>
      <c r="O24" s="553">
        <f t="shared" si="5"/>
        <v>99.999999999999986</v>
      </c>
      <c r="P24" s="554"/>
      <c r="Q24" s="554">
        <f t="shared" si="4"/>
        <v>1.2895465559016961</v>
      </c>
    </row>
    <row r="25" spans="2:25" s="550" customFormat="1" ht="18" customHeight="1" x14ac:dyDescent="0.2">
      <c r="B25" s="532" t="s">
        <v>48</v>
      </c>
      <c r="C25" s="547"/>
      <c r="D25" s="551">
        <f>'41bbenpreGII'!D25</f>
        <v>22248</v>
      </c>
      <c r="F25" s="552">
        <f>'41bbenpreGII'!F25+'41bbenpreGII'!H25+'41bbenpreGII'!J25+'41bbenpreGII'!L25+'41bbenpreGII'!N25</f>
        <v>16889</v>
      </c>
      <c r="G25" s="555">
        <f t="shared" si="0"/>
        <v>53.222197712160842</v>
      </c>
      <c r="H25" s="552">
        <f>'41bbenpreGII'!P25</f>
        <v>616</v>
      </c>
      <c r="I25" s="553">
        <f t="shared" si="1"/>
        <v>1.9411968613115684</v>
      </c>
      <c r="J25" s="552">
        <f>'41bbenpreGII'!R25</f>
        <v>12090</v>
      </c>
      <c r="K25" s="553">
        <f t="shared" si="2"/>
        <v>38.099139696845555</v>
      </c>
      <c r="L25" s="552">
        <f>'41bbenpreGII'!T25</f>
        <v>2138</v>
      </c>
      <c r="M25" s="553">
        <f t="shared" si="3"/>
        <v>6.7374657296820342</v>
      </c>
      <c r="N25" s="551">
        <f t="shared" si="5"/>
        <v>31733</v>
      </c>
      <c r="O25" s="553">
        <f t="shared" si="5"/>
        <v>99.999999999999986</v>
      </c>
      <c r="P25" s="554"/>
      <c r="Q25" s="554">
        <f t="shared" si="4"/>
        <v>1.4263304566702626</v>
      </c>
    </row>
    <row r="26" spans="2:25" s="550" customFormat="1" ht="18" customHeight="1" x14ac:dyDescent="0.2">
      <c r="B26" s="532" t="s">
        <v>49</v>
      </c>
      <c r="C26" s="547"/>
      <c r="D26" s="551">
        <f>'41bbenpreGII'!D26</f>
        <v>3679</v>
      </c>
      <c r="F26" s="552">
        <f>'41bbenpreGII'!F26+'41bbenpreGII'!H26+'41bbenpreGII'!J26+'41bbenpreGII'!L26+'41bbenpreGII'!N26</f>
        <v>4499</v>
      </c>
      <c r="G26" s="555">
        <f t="shared" si="0"/>
        <v>79.012996136283803</v>
      </c>
      <c r="H26" s="552">
        <f>'41bbenpreGII'!P26</f>
        <v>465</v>
      </c>
      <c r="I26" s="553">
        <f t="shared" si="1"/>
        <v>8.1664910432033722</v>
      </c>
      <c r="J26" s="552">
        <f>'41bbenpreGII'!R26</f>
        <v>730</v>
      </c>
      <c r="K26" s="553">
        <f t="shared" si="2"/>
        <v>12.820512820512821</v>
      </c>
      <c r="L26" s="552">
        <f>'41bbenpreGII'!T26</f>
        <v>0</v>
      </c>
      <c r="M26" s="553">
        <f t="shared" si="3"/>
        <v>0</v>
      </c>
      <c r="N26" s="551">
        <f t="shared" si="5"/>
        <v>5694</v>
      </c>
      <c r="O26" s="553">
        <f t="shared" si="5"/>
        <v>100</v>
      </c>
      <c r="P26" s="554"/>
      <c r="Q26" s="554">
        <f t="shared" si="4"/>
        <v>1.547703180212014</v>
      </c>
    </row>
    <row r="27" spans="2:25" s="550" customFormat="1" ht="18" customHeight="1" x14ac:dyDescent="0.2">
      <c r="B27" s="532" t="s">
        <v>4</v>
      </c>
      <c r="C27" s="547"/>
      <c r="D27" s="551">
        <f>'41bbenpreGII'!D27</f>
        <v>1187</v>
      </c>
      <c r="F27" s="552">
        <f>'41bbenpreGII'!F27+'41bbenpreGII'!H27+'41bbenpreGII'!J27+'41bbenpreGII'!L27+'41bbenpreGII'!N27</f>
        <v>932</v>
      </c>
      <c r="G27" s="555">
        <f t="shared" si="0"/>
        <v>59.325270528325909</v>
      </c>
      <c r="H27" s="552">
        <f>'41bbenpreGII'!P27</f>
        <v>2</v>
      </c>
      <c r="I27" s="553">
        <f t="shared" si="1"/>
        <v>0.1273074474856779</v>
      </c>
      <c r="J27" s="552">
        <f>'41bbenpreGII'!R27</f>
        <v>637</v>
      </c>
      <c r="K27" s="553">
        <f t="shared" si="2"/>
        <v>40.547422024188414</v>
      </c>
      <c r="L27" s="552">
        <f>'41bbenpreGII'!T27</f>
        <v>0</v>
      </c>
      <c r="M27" s="553">
        <f t="shared" si="3"/>
        <v>0</v>
      </c>
      <c r="N27" s="552">
        <f t="shared" si="5"/>
        <v>1571</v>
      </c>
      <c r="O27" s="553">
        <f t="shared" si="5"/>
        <v>100</v>
      </c>
      <c r="P27" s="554"/>
      <c r="Q27" s="554">
        <f t="shared" si="4"/>
        <v>1.3235046335299074</v>
      </c>
    </row>
    <row r="28" spans="2:25" s="550" customFormat="1" ht="8.25" customHeight="1" x14ac:dyDescent="0.2">
      <c r="B28" s="556"/>
      <c r="C28" s="547"/>
      <c r="D28" s="557"/>
      <c r="F28" s="551"/>
      <c r="G28" s="558"/>
      <c r="H28" s="551"/>
      <c r="I28" s="558"/>
      <c r="J28" s="551"/>
      <c r="K28" s="558"/>
      <c r="L28" s="551"/>
      <c r="M28" s="558"/>
      <c r="N28" s="552"/>
      <c r="O28" s="554"/>
      <c r="P28" s="554"/>
      <c r="Q28" s="558"/>
    </row>
    <row r="29" spans="2:25" s="550" customFormat="1" ht="3" customHeight="1" x14ac:dyDescent="0.2">
      <c r="B29" s="546"/>
      <c r="C29" s="547"/>
      <c r="D29" s="559"/>
      <c r="F29" s="560"/>
      <c r="G29" s="560"/>
      <c r="H29" s="560"/>
      <c r="I29" s="560"/>
      <c r="J29" s="560"/>
      <c r="K29" s="560"/>
      <c r="L29" s="560"/>
      <c r="M29" s="560"/>
      <c r="N29" s="533"/>
      <c r="O29" s="560"/>
      <c r="P29" s="560"/>
      <c r="Q29" s="560"/>
    </row>
    <row r="30" spans="2:25" s="550" customFormat="1" ht="20.25" customHeight="1" x14ac:dyDescent="0.2">
      <c r="B30" s="532" t="s">
        <v>3</v>
      </c>
      <c r="C30" s="561"/>
      <c r="D30" s="533">
        <f>SUM(D10:D29)</f>
        <v>510475</v>
      </c>
      <c r="E30" s="562"/>
      <c r="F30" s="533">
        <f>SUM(F10:F27)</f>
        <v>409837</v>
      </c>
      <c r="G30" s="563">
        <f>F30*100/$N30</f>
        <v>59.735949545316075</v>
      </c>
      <c r="H30" s="533">
        <f>SUM(H10:H27)</f>
        <v>67434</v>
      </c>
      <c r="I30" s="563">
        <f>H30*100/$N30</f>
        <v>9.8288686029783658</v>
      </c>
      <c r="J30" s="533">
        <f>SUM(J10:J27)</f>
        <v>205777</v>
      </c>
      <c r="K30" s="563">
        <f>J30*100/$N30</f>
        <v>29.993105770309921</v>
      </c>
      <c r="L30" s="533">
        <f>SUM(L10:L28)</f>
        <v>3033</v>
      </c>
      <c r="M30" s="563">
        <f>L30*100/$N30</f>
        <v>0.44207608139563698</v>
      </c>
      <c r="N30" s="533">
        <f>F30+H30+J30+L30</f>
        <v>686081</v>
      </c>
      <c r="O30" s="563">
        <f>G30+I30+K30+M30</f>
        <v>100</v>
      </c>
      <c r="P30" s="564"/>
      <c r="Q30" s="564">
        <f>(N30/D30)</f>
        <v>1.3440050932954601</v>
      </c>
    </row>
    <row r="31" spans="2:25" s="550" customFormat="1" ht="5.25" customHeight="1" x14ac:dyDescent="0.2">
      <c r="B31" s="532"/>
      <c r="C31" s="561"/>
      <c r="D31" s="533"/>
      <c r="E31" s="562"/>
      <c r="F31" s="533"/>
      <c r="G31" s="564"/>
      <c r="H31" s="533"/>
      <c r="I31" s="564"/>
      <c r="J31" s="533"/>
      <c r="K31" s="564"/>
      <c r="L31" s="533"/>
      <c r="M31" s="564"/>
      <c r="N31" s="533"/>
      <c r="O31" s="564"/>
      <c r="P31" s="533"/>
      <c r="Q31" s="564"/>
      <c r="R31" s="533"/>
      <c r="S31" s="564"/>
      <c r="T31" s="533"/>
      <c r="U31" s="564"/>
      <c r="V31" s="533"/>
      <c r="W31" s="564"/>
      <c r="X31" s="564"/>
      <c r="Y31" s="564"/>
    </row>
    <row r="32" spans="2:25" s="537" customFormat="1" ht="18.75" customHeight="1" x14ac:dyDescent="0.2">
      <c r="B32" s="541" t="s">
        <v>42</v>
      </c>
      <c r="C32" s="565"/>
      <c r="D32" s="565"/>
      <c r="E32" s="565"/>
      <c r="F32" s="565"/>
      <c r="G32" s="565"/>
      <c r="H32" s="565"/>
      <c r="I32" s="565"/>
      <c r="J32" s="565"/>
      <c r="K32" s="565"/>
      <c r="L32" s="565"/>
      <c r="N32" s="565"/>
      <c r="O32" s="565"/>
      <c r="P32" s="565"/>
      <c r="Q32" s="565"/>
      <c r="R32" s="565"/>
      <c r="S32" s="565"/>
      <c r="T32" s="565"/>
      <c r="U32" s="565"/>
      <c r="V32" s="565"/>
      <c r="W32" s="565"/>
    </row>
    <row r="33" spans="2:25" x14ac:dyDescent="0.2">
      <c r="B33" s="181" t="s">
        <v>50</v>
      </c>
      <c r="F33" s="178"/>
      <c r="G33" s="178"/>
      <c r="H33" s="178"/>
      <c r="I33" s="178"/>
      <c r="J33" s="178"/>
      <c r="K33" s="178"/>
      <c r="L33" s="178"/>
      <c r="M33" s="178"/>
      <c r="N33" s="178"/>
      <c r="O33" s="178"/>
      <c r="P33" s="178"/>
      <c r="Q33" s="178"/>
      <c r="R33" s="178"/>
      <c r="S33" s="178"/>
      <c r="T33" s="178"/>
      <c r="U33" s="178"/>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26">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51</v>
      </c>
      <c r="C1" s="46"/>
      <c r="D1" s="46"/>
      <c r="E1" s="46"/>
      <c r="F1" s="179" t="s">
        <v>67</v>
      </c>
      <c r="G1" s="179"/>
      <c r="H1" s="179" t="s">
        <v>58</v>
      </c>
      <c r="I1" s="179"/>
      <c r="J1" s="179" t="s">
        <v>59</v>
      </c>
      <c r="K1" s="179"/>
      <c r="L1" s="179" t="s">
        <v>66</v>
      </c>
      <c r="M1" s="179"/>
      <c r="N1" s="179" t="s">
        <v>61</v>
      </c>
      <c r="O1" s="179"/>
      <c r="P1" s="179" t="s">
        <v>70</v>
      </c>
      <c r="Q1" s="179"/>
      <c r="R1" s="179" t="s">
        <v>69</v>
      </c>
      <c r="S1" s="179"/>
      <c r="T1" s="179" t="s">
        <v>68</v>
      </c>
      <c r="U1" s="179"/>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46" t="s">
        <v>429</v>
      </c>
      <c r="C3" s="1046"/>
      <c r="D3" s="1046"/>
      <c r="E3" s="1046"/>
      <c r="F3" s="1046"/>
      <c r="G3" s="1046"/>
      <c r="H3" s="1046"/>
      <c r="I3" s="1046"/>
      <c r="J3" s="1046"/>
      <c r="K3" s="1046"/>
      <c r="L3" s="1046"/>
      <c r="M3" s="1046"/>
      <c r="N3" s="1046"/>
      <c r="O3" s="1046"/>
      <c r="P3" s="1046"/>
      <c r="Q3" s="1046"/>
      <c r="R3" s="1046"/>
      <c r="S3" s="1046"/>
      <c r="T3" s="1046"/>
      <c r="U3" s="1046"/>
      <c r="V3" s="1046"/>
      <c r="W3" s="1046"/>
      <c r="X3" s="1046"/>
      <c r="Y3" s="13"/>
    </row>
    <row r="4" spans="2:25" s="7" customFormat="1" ht="14.25" customHeight="1" x14ac:dyDescent="0.2">
      <c r="B4" s="1061" t="str">
        <f>porsaad!B6</f>
        <v>Situación a 28 de febrero de 2023</v>
      </c>
      <c r="C4" s="1061"/>
      <c r="D4" s="1061"/>
      <c r="E4" s="1061"/>
      <c r="F4" s="1061"/>
      <c r="G4" s="1061"/>
      <c r="H4" s="1061"/>
      <c r="I4" s="1061"/>
      <c r="J4" s="1061"/>
      <c r="K4" s="1061"/>
      <c r="L4" s="1061"/>
      <c r="M4" s="1061"/>
      <c r="N4" s="1061"/>
      <c r="O4" s="1061"/>
      <c r="P4" s="1061"/>
      <c r="Q4" s="1061"/>
      <c r="R4" s="1061"/>
      <c r="S4" s="1061"/>
      <c r="T4" s="1061"/>
      <c r="U4" s="1061"/>
      <c r="V4" s="1061"/>
      <c r="W4" s="1061"/>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46" t="s">
        <v>55</v>
      </c>
      <c r="G6" s="1147"/>
      <c r="H6" s="1147"/>
      <c r="I6" s="1147"/>
      <c r="J6" s="1147"/>
      <c r="K6" s="1147"/>
      <c r="L6" s="1147"/>
      <c r="M6" s="1147"/>
      <c r="N6" s="1147"/>
      <c r="O6" s="1147"/>
      <c r="P6" s="1147"/>
      <c r="Q6" s="1147"/>
      <c r="R6" s="1147"/>
      <c r="S6" s="1147"/>
      <c r="T6" s="1147"/>
      <c r="U6" s="1147"/>
      <c r="V6" s="1147"/>
      <c r="W6" s="1148"/>
      <c r="X6" s="133"/>
      <c r="Y6" s="133"/>
    </row>
    <row r="7" spans="2:25" s="7" customFormat="1" ht="64.5" customHeight="1" x14ac:dyDescent="0.2">
      <c r="B7" s="1129" t="s">
        <v>15</v>
      </c>
      <c r="C7" s="195"/>
      <c r="D7" s="196" t="s">
        <v>261</v>
      </c>
      <c r="E7" s="195"/>
      <c r="F7" s="1149" t="s">
        <v>57</v>
      </c>
      <c r="G7" s="1150"/>
      <c r="H7" s="1149" t="s">
        <v>58</v>
      </c>
      <c r="I7" s="1150"/>
      <c r="J7" s="1149" t="s">
        <v>59</v>
      </c>
      <c r="K7" s="1150"/>
      <c r="L7" s="1149" t="s">
        <v>60</v>
      </c>
      <c r="M7" s="1150"/>
      <c r="N7" s="1149" t="s">
        <v>61</v>
      </c>
      <c r="O7" s="1150"/>
      <c r="P7" s="1149" t="s">
        <v>62</v>
      </c>
      <c r="Q7" s="1150"/>
      <c r="R7" s="1149" t="s">
        <v>63</v>
      </c>
      <c r="S7" s="1150"/>
      <c r="T7" s="1149" t="s">
        <v>64</v>
      </c>
      <c r="U7" s="1150"/>
      <c r="V7" s="1151" t="s">
        <v>3</v>
      </c>
      <c r="W7" s="1152"/>
      <c r="X7" s="51"/>
      <c r="Y7" s="196" t="s">
        <v>260</v>
      </c>
    </row>
    <row r="8" spans="2:25" s="124" customFormat="1" ht="20.25" customHeight="1" x14ac:dyDescent="0.2">
      <c r="B8" s="1130"/>
      <c r="C8" s="39"/>
      <c r="D8" s="197" t="s">
        <v>12</v>
      </c>
      <c r="E8" s="39"/>
      <c r="F8" s="198" t="s">
        <v>12</v>
      </c>
      <c r="G8" s="52" t="s">
        <v>31</v>
      </c>
      <c r="H8" s="198" t="s">
        <v>12</v>
      </c>
      <c r="I8" s="52" t="s">
        <v>31</v>
      </c>
      <c r="J8" s="198" t="s">
        <v>12</v>
      </c>
      <c r="K8" s="52" t="s">
        <v>31</v>
      </c>
      <c r="L8" s="198" t="s">
        <v>12</v>
      </c>
      <c r="M8" s="52" t="s">
        <v>31</v>
      </c>
      <c r="N8" s="198" t="s">
        <v>12</v>
      </c>
      <c r="O8" s="52" t="s">
        <v>31</v>
      </c>
      <c r="P8" s="198" t="s">
        <v>12</v>
      </c>
      <c r="Q8" s="52" t="s">
        <v>31</v>
      </c>
      <c r="R8" s="198" t="s">
        <v>12</v>
      </c>
      <c r="S8" s="52" t="s">
        <v>31</v>
      </c>
      <c r="T8" s="198" t="s">
        <v>12</v>
      </c>
      <c r="U8" s="52" t="s">
        <v>31</v>
      </c>
      <c r="V8" s="198" t="s">
        <v>12</v>
      </c>
      <c r="W8" s="52" t="s">
        <v>31</v>
      </c>
      <c r="X8" s="51"/>
      <c r="Y8" s="197"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68995</v>
      </c>
      <c r="E10" s="125"/>
      <c r="F10" s="153">
        <v>713</v>
      </c>
      <c r="G10" s="75">
        <v>4.012173471975653</v>
      </c>
      <c r="H10" s="153">
        <v>40739</v>
      </c>
      <c r="I10" s="75">
        <v>61.699213796601569</v>
      </c>
      <c r="J10" s="153">
        <v>46606</v>
      </c>
      <c r="K10" s="75">
        <v>18.062389043875221</v>
      </c>
      <c r="L10" s="153">
        <v>361</v>
      </c>
      <c r="M10" s="75">
        <v>0.90540197818919599</v>
      </c>
      <c r="N10" s="153">
        <v>112</v>
      </c>
      <c r="O10" s="75">
        <v>0.39817397920365205</v>
      </c>
      <c r="P10" s="153">
        <v>49</v>
      </c>
      <c r="Q10" s="75">
        <v>2.5361399949277198E-3</v>
      </c>
      <c r="R10" s="153">
        <v>14444</v>
      </c>
      <c r="S10" s="75">
        <v>14.920111590159777</v>
      </c>
      <c r="T10" s="153">
        <v>0</v>
      </c>
      <c r="U10" s="75">
        <v>0</v>
      </c>
      <c r="V10" s="153">
        <f>F10+H10+J10+L10+N10+P10+R10+T10</f>
        <v>103024</v>
      </c>
      <c r="W10" s="75">
        <f t="shared" ref="V10:W27" si="0">G10+I10+K10+M10+O10+Q10+S10+U10</f>
        <v>99.999999999999986</v>
      </c>
      <c r="X10" s="154"/>
      <c r="Y10" s="155">
        <f t="shared" ref="Y10:Y27" si="1">V10/D10</f>
        <v>1.4932096528733967</v>
      </c>
    </row>
    <row r="11" spans="2:25" s="125" customFormat="1" ht="18" customHeight="1" x14ac:dyDescent="0.2">
      <c r="B11" s="32" t="s">
        <v>10</v>
      </c>
      <c r="C11" s="28"/>
      <c r="D11" s="156">
        <v>11862</v>
      </c>
      <c r="F11" s="157">
        <v>948</v>
      </c>
      <c r="G11" s="182">
        <v>9.5502617241747672</v>
      </c>
      <c r="H11" s="157">
        <v>1443</v>
      </c>
      <c r="I11" s="182">
        <v>13.652387565431043</v>
      </c>
      <c r="J11" s="157">
        <v>2944</v>
      </c>
      <c r="K11" s="182">
        <v>21.664352099134707</v>
      </c>
      <c r="L11" s="157">
        <v>600</v>
      </c>
      <c r="M11" s="182">
        <v>5.0849268240572592</v>
      </c>
      <c r="N11" s="157">
        <v>123</v>
      </c>
      <c r="O11" s="182">
        <v>1.6023929067407328</v>
      </c>
      <c r="P11" s="157">
        <v>223</v>
      </c>
      <c r="Q11" s="182">
        <v>2.4676850763807288</v>
      </c>
      <c r="R11" s="157">
        <v>7402</v>
      </c>
      <c r="S11" s="182">
        <v>45.977993804080761</v>
      </c>
      <c r="T11" s="157">
        <v>0</v>
      </c>
      <c r="U11" s="182">
        <v>0</v>
      </c>
      <c r="V11" s="157">
        <f t="shared" si="0"/>
        <v>13683</v>
      </c>
      <c r="W11" s="182">
        <f t="shared" si="0"/>
        <v>100</v>
      </c>
      <c r="X11" s="154"/>
      <c r="Y11" s="158">
        <f t="shared" si="1"/>
        <v>1.1535154274152757</v>
      </c>
    </row>
    <row r="12" spans="2:25" s="125" customFormat="1" ht="22.5" customHeight="1" x14ac:dyDescent="0.2">
      <c r="B12" s="32" t="s">
        <v>40</v>
      </c>
      <c r="C12" s="28"/>
      <c r="D12" s="156">
        <v>11876</v>
      </c>
      <c r="F12" s="126">
        <v>2552</v>
      </c>
      <c r="G12" s="182">
        <v>22.562277580071175</v>
      </c>
      <c r="H12" s="126">
        <v>1544</v>
      </c>
      <c r="I12" s="182">
        <v>8.1748856126080334</v>
      </c>
      <c r="J12" s="126">
        <v>4063</v>
      </c>
      <c r="K12" s="182">
        <v>24.789018810371125</v>
      </c>
      <c r="L12" s="126">
        <v>815</v>
      </c>
      <c r="M12" s="182">
        <v>8.8764616166751402</v>
      </c>
      <c r="N12" s="126">
        <v>96</v>
      </c>
      <c r="O12" s="182">
        <v>1.4234875444839858</v>
      </c>
      <c r="P12" s="126">
        <v>1007</v>
      </c>
      <c r="Q12" s="182">
        <v>5.2567361464158617</v>
      </c>
      <c r="R12" s="126">
        <v>4115</v>
      </c>
      <c r="S12" s="182">
        <v>28.917132689374682</v>
      </c>
      <c r="T12" s="126">
        <v>5</v>
      </c>
      <c r="U12" s="182">
        <v>0</v>
      </c>
      <c r="V12" s="157">
        <f t="shared" si="0"/>
        <v>14197</v>
      </c>
      <c r="W12" s="182">
        <f t="shared" si="0"/>
        <v>100.00000000000001</v>
      </c>
      <c r="X12" s="154"/>
      <c r="Y12" s="158">
        <f t="shared" si="1"/>
        <v>1.195436173795891</v>
      </c>
    </row>
    <row r="13" spans="2:25" s="125" customFormat="1" ht="18" customHeight="1" x14ac:dyDescent="0.2">
      <c r="B13" s="32" t="s">
        <v>41</v>
      </c>
      <c r="C13" s="28"/>
      <c r="D13" s="156">
        <v>10538</v>
      </c>
      <c r="F13" s="157">
        <v>3426</v>
      </c>
      <c r="G13" s="182">
        <v>21.067835441777071</v>
      </c>
      <c r="H13" s="157">
        <v>5665</v>
      </c>
      <c r="I13" s="182">
        <v>23.637812531128599</v>
      </c>
      <c r="J13" s="157">
        <v>846</v>
      </c>
      <c r="K13" s="182">
        <v>3.117840422352824</v>
      </c>
      <c r="L13" s="157">
        <v>544</v>
      </c>
      <c r="M13" s="182">
        <v>1.8926187867317461</v>
      </c>
      <c r="N13" s="157">
        <v>95</v>
      </c>
      <c r="O13" s="182">
        <v>0.28887339376431914</v>
      </c>
      <c r="P13" s="157">
        <v>41</v>
      </c>
      <c r="Q13" s="182">
        <v>0.29883454527343362</v>
      </c>
      <c r="R13" s="157">
        <v>8963</v>
      </c>
      <c r="S13" s="182">
        <v>49.696184878972012</v>
      </c>
      <c r="T13" s="157">
        <v>0</v>
      </c>
      <c r="U13" s="182">
        <v>0</v>
      </c>
      <c r="V13" s="157">
        <f t="shared" si="0"/>
        <v>19580</v>
      </c>
      <c r="W13" s="182">
        <f t="shared" si="0"/>
        <v>100</v>
      </c>
      <c r="X13" s="154"/>
      <c r="Y13" s="158">
        <f t="shared" si="1"/>
        <v>1.8580375782881002</v>
      </c>
    </row>
    <row r="14" spans="2:25" s="125" customFormat="1" ht="18" customHeight="1" x14ac:dyDescent="0.2">
      <c r="B14" s="32" t="s">
        <v>9</v>
      </c>
      <c r="C14" s="28"/>
      <c r="D14" s="156">
        <v>11085</v>
      </c>
      <c r="F14" s="157">
        <v>416</v>
      </c>
      <c r="G14" s="182">
        <v>1.1223131063344112</v>
      </c>
      <c r="H14" s="157">
        <v>724</v>
      </c>
      <c r="I14" s="182">
        <v>5.0218755944455014</v>
      </c>
      <c r="J14" s="157">
        <v>171</v>
      </c>
      <c r="K14" s="182">
        <v>0</v>
      </c>
      <c r="L14" s="157">
        <v>2073</v>
      </c>
      <c r="M14" s="182">
        <v>29.922008750237779</v>
      </c>
      <c r="N14" s="157">
        <v>83</v>
      </c>
      <c r="O14" s="182">
        <v>2.4538710291040515</v>
      </c>
      <c r="P14" s="157">
        <v>4920</v>
      </c>
      <c r="Q14" s="182">
        <v>21.742438653224273</v>
      </c>
      <c r="R14" s="157">
        <v>4079</v>
      </c>
      <c r="S14" s="182">
        <v>39.737492866653987</v>
      </c>
      <c r="T14" s="157">
        <v>0</v>
      </c>
      <c r="U14" s="182">
        <v>0</v>
      </c>
      <c r="V14" s="157">
        <f t="shared" si="0"/>
        <v>12466</v>
      </c>
      <c r="W14" s="182">
        <f t="shared" si="0"/>
        <v>100</v>
      </c>
      <c r="X14" s="154"/>
      <c r="Y14" s="158">
        <f t="shared" si="1"/>
        <v>1.1245827695083446</v>
      </c>
    </row>
    <row r="15" spans="2:25" s="125" customFormat="1" ht="18" customHeight="1" x14ac:dyDescent="0.2">
      <c r="B15" s="32" t="s">
        <v>8</v>
      </c>
      <c r="C15" s="28"/>
      <c r="D15" s="156">
        <v>4227</v>
      </c>
      <c r="F15" s="126">
        <v>607</v>
      </c>
      <c r="G15" s="182">
        <v>0</v>
      </c>
      <c r="H15" s="126">
        <v>1309</v>
      </c>
      <c r="I15" s="182">
        <v>19.530493707647629</v>
      </c>
      <c r="J15" s="126">
        <v>392</v>
      </c>
      <c r="K15" s="182">
        <v>7.5750242013552755</v>
      </c>
      <c r="L15" s="126">
        <v>475</v>
      </c>
      <c r="M15" s="182">
        <v>11.302032913843176</v>
      </c>
      <c r="N15" s="126">
        <v>51</v>
      </c>
      <c r="O15" s="182">
        <v>2.1539206195546949</v>
      </c>
      <c r="P15" s="126">
        <v>0</v>
      </c>
      <c r="Q15" s="182">
        <v>0</v>
      </c>
      <c r="R15" s="126">
        <v>2950</v>
      </c>
      <c r="S15" s="182">
        <v>59.438528557599227</v>
      </c>
      <c r="T15" s="126">
        <v>0</v>
      </c>
      <c r="U15" s="182">
        <v>0</v>
      </c>
      <c r="V15" s="157">
        <f t="shared" si="0"/>
        <v>5784</v>
      </c>
      <c r="W15" s="182">
        <f t="shared" si="0"/>
        <v>100</v>
      </c>
      <c r="X15" s="154"/>
      <c r="Y15" s="158">
        <f t="shared" si="1"/>
        <v>1.3683463449254791</v>
      </c>
    </row>
    <row r="16" spans="2:25" s="128" customFormat="1" ht="18" customHeight="1" x14ac:dyDescent="0.2">
      <c r="B16" s="127" t="s">
        <v>7</v>
      </c>
      <c r="C16" s="129"/>
      <c r="D16" s="159">
        <v>44024</v>
      </c>
      <c r="E16" s="160"/>
      <c r="F16" s="161">
        <v>3353</v>
      </c>
      <c r="G16" s="183">
        <v>7.7071171283070425</v>
      </c>
      <c r="H16" s="161">
        <v>12894</v>
      </c>
      <c r="I16" s="183">
        <v>15.824121227176748</v>
      </c>
      <c r="J16" s="161">
        <v>10735</v>
      </c>
      <c r="K16" s="183">
        <v>26.553637229329691</v>
      </c>
      <c r="L16" s="161">
        <v>3257</v>
      </c>
      <c r="M16" s="183">
        <v>6.8666418250320875</v>
      </c>
      <c r="N16" s="161">
        <v>372</v>
      </c>
      <c r="O16" s="183">
        <v>1.1427151906595454</v>
      </c>
      <c r="P16" s="161">
        <v>17636</v>
      </c>
      <c r="Q16" s="183">
        <v>25.539270483997846</v>
      </c>
      <c r="R16" s="161">
        <v>10646</v>
      </c>
      <c r="S16" s="183">
        <v>15.629528422970232</v>
      </c>
      <c r="T16" s="161">
        <v>821</v>
      </c>
      <c r="U16" s="183">
        <v>0.73696849252680829</v>
      </c>
      <c r="V16" s="161">
        <f t="shared" si="0"/>
        <v>59714</v>
      </c>
      <c r="W16" s="183">
        <f t="shared" si="0"/>
        <v>100</v>
      </c>
      <c r="X16" s="162"/>
      <c r="Y16" s="158">
        <f t="shared" si="1"/>
        <v>1.3563965109940033</v>
      </c>
    </row>
    <row r="17" spans="2:25" s="128" customFormat="1" ht="18" customHeight="1" x14ac:dyDescent="0.2">
      <c r="B17" s="127" t="s">
        <v>43</v>
      </c>
      <c r="C17" s="129"/>
      <c r="D17" s="159">
        <v>24288</v>
      </c>
      <c r="E17" s="160"/>
      <c r="F17" s="161">
        <v>3691</v>
      </c>
      <c r="G17" s="183">
        <v>13.305587605076644</v>
      </c>
      <c r="H17" s="161">
        <v>13327</v>
      </c>
      <c r="I17" s="183">
        <v>29.339047305093128</v>
      </c>
      <c r="J17" s="161">
        <v>8489</v>
      </c>
      <c r="K17" s="183">
        <v>36.084555793637712</v>
      </c>
      <c r="L17" s="161">
        <v>958</v>
      </c>
      <c r="M17" s="183">
        <v>3.7127080929619254</v>
      </c>
      <c r="N17" s="161">
        <v>1491</v>
      </c>
      <c r="O17" s="183">
        <v>5.6576561727377612</v>
      </c>
      <c r="P17" s="161">
        <v>2650</v>
      </c>
      <c r="Q17" s="183">
        <v>8.2330641173561894</v>
      </c>
      <c r="R17" s="161">
        <v>1945</v>
      </c>
      <c r="S17" s="183">
        <v>3.6302950387341353</v>
      </c>
      <c r="T17" s="161">
        <v>6</v>
      </c>
      <c r="U17" s="183">
        <v>3.708587440250536E-2</v>
      </c>
      <c r="V17" s="161">
        <f t="shared" si="0"/>
        <v>32557</v>
      </c>
      <c r="W17" s="183">
        <f t="shared" si="0"/>
        <v>100</v>
      </c>
      <c r="X17" s="162"/>
      <c r="Y17" s="158">
        <f t="shared" si="1"/>
        <v>1.3404561923583662</v>
      </c>
    </row>
    <row r="18" spans="2:25" s="128" customFormat="1" ht="18" customHeight="1" x14ac:dyDescent="0.2">
      <c r="B18" s="127" t="s">
        <v>44</v>
      </c>
      <c r="C18" s="129"/>
      <c r="D18" s="159">
        <v>68166</v>
      </c>
      <c r="E18" s="160"/>
      <c r="F18" s="161">
        <v>11</v>
      </c>
      <c r="G18" s="183">
        <v>0.11792867955081494</v>
      </c>
      <c r="H18" s="161">
        <v>12048</v>
      </c>
      <c r="I18" s="183">
        <v>17.203506178054706</v>
      </c>
      <c r="J18" s="161">
        <v>14990</v>
      </c>
      <c r="K18" s="183">
        <v>23.951842855634176</v>
      </c>
      <c r="L18" s="161">
        <v>3136</v>
      </c>
      <c r="M18" s="183">
        <v>4.6309008343014044</v>
      </c>
      <c r="N18" s="161">
        <v>3264</v>
      </c>
      <c r="O18" s="183">
        <v>4.7998732706727214</v>
      </c>
      <c r="P18" s="161">
        <v>6857</v>
      </c>
      <c r="Q18" s="183">
        <v>6.3575879184707995</v>
      </c>
      <c r="R18" s="161">
        <v>39983</v>
      </c>
      <c r="S18" s="183">
        <v>42.934840004224313</v>
      </c>
      <c r="T18" s="161">
        <v>3</v>
      </c>
      <c r="U18" s="183">
        <v>3.5202590910691028E-3</v>
      </c>
      <c r="V18" s="161">
        <f t="shared" si="0"/>
        <v>80292</v>
      </c>
      <c r="W18" s="183">
        <f t="shared" si="0"/>
        <v>100.00000000000001</v>
      </c>
      <c r="X18" s="162"/>
      <c r="Y18" s="158">
        <f t="shared" si="1"/>
        <v>1.177889270310712</v>
      </c>
    </row>
    <row r="19" spans="2:25" s="128" customFormat="1" ht="18" customHeight="1" x14ac:dyDescent="0.2">
      <c r="B19" s="127" t="s">
        <v>6</v>
      </c>
      <c r="C19" s="129"/>
      <c r="D19" s="159">
        <v>44233</v>
      </c>
      <c r="E19" s="160"/>
      <c r="F19" s="161">
        <v>961</v>
      </c>
      <c r="G19" s="183">
        <v>2.6363906960921888</v>
      </c>
      <c r="H19" s="161">
        <v>14305</v>
      </c>
      <c r="I19" s="183">
        <v>2.1814006888633752</v>
      </c>
      <c r="J19" s="161">
        <v>2121</v>
      </c>
      <c r="K19" s="183">
        <v>0.29340477101671131</v>
      </c>
      <c r="L19" s="161">
        <v>1848</v>
      </c>
      <c r="M19" s="183">
        <v>6.7525619764425731</v>
      </c>
      <c r="N19" s="161">
        <v>951</v>
      </c>
      <c r="O19" s="183">
        <v>4.8262958710719905</v>
      </c>
      <c r="P19" s="161">
        <v>6564</v>
      </c>
      <c r="Q19" s="183">
        <v>19.628353956712164</v>
      </c>
      <c r="R19" s="161">
        <v>32145</v>
      </c>
      <c r="S19" s="183">
        <v>63.673087553684567</v>
      </c>
      <c r="T19" s="161">
        <v>39</v>
      </c>
      <c r="U19" s="183">
        <v>8.5044861164264157E-3</v>
      </c>
      <c r="V19" s="161">
        <f t="shared" si="0"/>
        <v>58934</v>
      </c>
      <c r="W19" s="183">
        <f t="shared" si="0"/>
        <v>99.999999999999986</v>
      </c>
      <c r="X19" s="162"/>
      <c r="Y19" s="158">
        <f t="shared" si="1"/>
        <v>1.3323536725973821</v>
      </c>
    </row>
    <row r="20" spans="2:25" s="125" customFormat="1" ht="18" customHeight="1" x14ac:dyDescent="0.2">
      <c r="B20" s="127" t="s">
        <v>5</v>
      </c>
      <c r="C20" s="28"/>
      <c r="D20" s="156">
        <v>10341</v>
      </c>
      <c r="F20" s="157">
        <v>755</v>
      </c>
      <c r="G20" s="182">
        <v>8.8888888888888893</v>
      </c>
      <c r="H20" s="157">
        <v>1765</v>
      </c>
      <c r="I20" s="182">
        <v>7.0230607966457024</v>
      </c>
      <c r="J20" s="157">
        <v>441</v>
      </c>
      <c r="K20" s="182">
        <v>5.2725366876310273</v>
      </c>
      <c r="L20" s="157">
        <v>643</v>
      </c>
      <c r="M20" s="182">
        <v>6.6876310272536692</v>
      </c>
      <c r="N20" s="157">
        <v>48</v>
      </c>
      <c r="O20" s="182">
        <v>1.519916142557652</v>
      </c>
      <c r="P20" s="157">
        <v>6367</v>
      </c>
      <c r="Q20" s="182">
        <v>53.574423480083858</v>
      </c>
      <c r="R20" s="157">
        <v>1833</v>
      </c>
      <c r="S20" s="182">
        <v>17.033542976939202</v>
      </c>
      <c r="T20" s="157">
        <v>0</v>
      </c>
      <c r="U20" s="182">
        <v>0</v>
      </c>
      <c r="V20" s="157">
        <f t="shared" si="0"/>
        <v>11852</v>
      </c>
      <c r="W20" s="182">
        <f t="shared" si="0"/>
        <v>100</v>
      </c>
      <c r="X20" s="154"/>
      <c r="Y20" s="158">
        <f t="shared" si="1"/>
        <v>1.1461173967701384</v>
      </c>
    </row>
    <row r="21" spans="2:25" s="125" customFormat="1" ht="18" customHeight="1" x14ac:dyDescent="0.2">
      <c r="B21" s="32" t="s">
        <v>38</v>
      </c>
      <c r="C21" s="28"/>
      <c r="D21" s="156">
        <v>20414</v>
      </c>
      <c r="F21" s="157">
        <v>2081</v>
      </c>
      <c r="G21" s="182">
        <v>9.48509485094851</v>
      </c>
      <c r="H21" s="157">
        <v>4047</v>
      </c>
      <c r="I21" s="182">
        <v>13.467175488081411</v>
      </c>
      <c r="J21" s="157">
        <v>8451</v>
      </c>
      <c r="K21" s="182">
        <v>37.735744704385816</v>
      </c>
      <c r="L21" s="157">
        <v>3360</v>
      </c>
      <c r="M21" s="182">
        <v>10.646535036778939</v>
      </c>
      <c r="N21" s="157">
        <v>194</v>
      </c>
      <c r="O21" s="182">
        <v>5.0992754825507438</v>
      </c>
      <c r="P21" s="157">
        <v>2886</v>
      </c>
      <c r="Q21" s="182">
        <v>7.2838891654222664</v>
      </c>
      <c r="R21" s="157">
        <v>5249</v>
      </c>
      <c r="S21" s="182">
        <v>16.276754604280736</v>
      </c>
      <c r="T21" s="157">
        <v>2</v>
      </c>
      <c r="U21" s="182">
        <v>5.5306675515734748E-3</v>
      </c>
      <c r="V21" s="157">
        <f t="shared" si="0"/>
        <v>26270</v>
      </c>
      <c r="W21" s="182">
        <f t="shared" si="0"/>
        <v>99.999999999999986</v>
      </c>
      <c r="X21" s="154"/>
      <c r="Y21" s="158">
        <f t="shared" si="1"/>
        <v>1.2868619574801607</v>
      </c>
    </row>
    <row r="22" spans="2:25" s="125" customFormat="1" ht="21" customHeight="1" x14ac:dyDescent="0.2">
      <c r="B22" s="32" t="s">
        <v>45</v>
      </c>
      <c r="C22" s="28"/>
      <c r="D22" s="156">
        <v>46215</v>
      </c>
      <c r="F22" s="157">
        <v>672</v>
      </c>
      <c r="G22" s="182">
        <v>0.68948988809615985</v>
      </c>
      <c r="H22" s="157">
        <v>26514</v>
      </c>
      <c r="I22" s="182">
        <v>38.969083568386701</v>
      </c>
      <c r="J22" s="157">
        <v>16944</v>
      </c>
      <c r="K22" s="182">
        <v>31.722065519974926</v>
      </c>
      <c r="L22" s="157">
        <v>3130</v>
      </c>
      <c r="M22" s="182">
        <v>6.2533414449790756</v>
      </c>
      <c r="N22" s="157">
        <v>1396</v>
      </c>
      <c r="O22" s="182">
        <v>2.9736555868960051</v>
      </c>
      <c r="P22" s="157">
        <v>4284</v>
      </c>
      <c r="Q22" s="182">
        <v>4.5664878417491659</v>
      </c>
      <c r="R22" s="157">
        <v>10826</v>
      </c>
      <c r="S22" s="182">
        <v>14.824032594067438</v>
      </c>
      <c r="T22" s="157">
        <v>0</v>
      </c>
      <c r="U22" s="182">
        <v>1.8435558505244917E-3</v>
      </c>
      <c r="V22" s="157">
        <f t="shared" si="0"/>
        <v>63766</v>
      </c>
      <c r="W22" s="182">
        <f t="shared" si="0"/>
        <v>99.999999999999986</v>
      </c>
      <c r="X22" s="154"/>
      <c r="Y22" s="158">
        <f t="shared" si="1"/>
        <v>1.3797684734393596</v>
      </c>
    </row>
    <row r="23" spans="2:25" s="125" customFormat="1" ht="18" customHeight="1" x14ac:dyDescent="0.2">
      <c r="B23" s="32" t="s">
        <v>46</v>
      </c>
      <c r="C23" s="28"/>
      <c r="D23" s="156">
        <v>10013</v>
      </c>
      <c r="F23" s="157">
        <v>587</v>
      </c>
      <c r="G23" s="182">
        <v>5.7716568544995797</v>
      </c>
      <c r="H23" s="157">
        <v>3351</v>
      </c>
      <c r="I23" s="182">
        <v>26.377207737594617</v>
      </c>
      <c r="J23" s="157">
        <v>1610</v>
      </c>
      <c r="K23" s="182">
        <v>6.8544995794785537</v>
      </c>
      <c r="L23" s="157">
        <v>603</v>
      </c>
      <c r="M23" s="182">
        <v>5.6244743481917574</v>
      </c>
      <c r="N23" s="157">
        <v>28</v>
      </c>
      <c r="O23" s="182">
        <v>0.48359966358284273</v>
      </c>
      <c r="P23" s="157">
        <v>127</v>
      </c>
      <c r="Q23" s="182">
        <v>7.0962994112699747</v>
      </c>
      <c r="R23" s="157">
        <v>6340</v>
      </c>
      <c r="S23" s="182">
        <v>47.792262405382672</v>
      </c>
      <c r="T23" s="157">
        <v>1</v>
      </c>
      <c r="U23" s="182">
        <v>0</v>
      </c>
      <c r="V23" s="157">
        <f>F23+H23+J23+L23+N23+P23+R23+T23</f>
        <v>12647</v>
      </c>
      <c r="W23" s="182">
        <f t="shared" si="0"/>
        <v>100</v>
      </c>
      <c r="X23" s="154"/>
      <c r="Y23" s="158">
        <f t="shared" si="1"/>
        <v>1.2630580245680616</v>
      </c>
    </row>
    <row r="24" spans="2:25" s="125" customFormat="1" ht="22.5" customHeight="1" x14ac:dyDescent="0.2">
      <c r="B24" s="32" t="s">
        <v>47</v>
      </c>
      <c r="C24" s="28"/>
      <c r="D24" s="156">
        <v>6110</v>
      </c>
      <c r="F24" s="126">
        <v>1068</v>
      </c>
      <c r="G24" s="184">
        <v>7.9028995279838163</v>
      </c>
      <c r="H24" s="126">
        <v>1554</v>
      </c>
      <c r="I24" s="182">
        <v>17.80175320296696</v>
      </c>
      <c r="J24" s="126">
        <v>546</v>
      </c>
      <c r="K24" s="182">
        <v>7.026298044504383</v>
      </c>
      <c r="L24" s="126">
        <v>173</v>
      </c>
      <c r="M24" s="182">
        <v>1.2946729602157789</v>
      </c>
      <c r="N24" s="126">
        <v>106</v>
      </c>
      <c r="O24" s="182">
        <v>2.4679703304113283</v>
      </c>
      <c r="P24" s="126">
        <v>636</v>
      </c>
      <c r="Q24" s="182">
        <v>3.236682400539447</v>
      </c>
      <c r="R24" s="126">
        <v>4867</v>
      </c>
      <c r="S24" s="182">
        <v>60.229265003371545</v>
      </c>
      <c r="T24" s="126">
        <v>7</v>
      </c>
      <c r="U24" s="182">
        <v>4.0458530006743092E-2</v>
      </c>
      <c r="V24" s="126">
        <f t="shared" si="0"/>
        <v>8957</v>
      </c>
      <c r="W24" s="182">
        <f t="shared" si="0"/>
        <v>99.999999999999986</v>
      </c>
      <c r="X24" s="154"/>
      <c r="Y24" s="158">
        <f t="shared" si="1"/>
        <v>1.4659574468085106</v>
      </c>
    </row>
    <row r="25" spans="2:25" s="125" customFormat="1" ht="18" customHeight="1" x14ac:dyDescent="0.2">
      <c r="B25" s="32" t="s">
        <v>48</v>
      </c>
      <c r="C25" s="28"/>
      <c r="D25" s="156">
        <v>26374</v>
      </c>
      <c r="F25" s="126">
        <v>251</v>
      </c>
      <c r="G25" s="184">
        <v>0.14814347853495555</v>
      </c>
      <c r="H25" s="126">
        <v>11193</v>
      </c>
      <c r="I25" s="182">
        <v>26.640610225052008</v>
      </c>
      <c r="J25" s="126">
        <v>2584</v>
      </c>
      <c r="K25" s="182">
        <v>10.29754775263191</v>
      </c>
      <c r="L25" s="126">
        <v>2525</v>
      </c>
      <c r="M25" s="182">
        <v>7.0888230473428733</v>
      </c>
      <c r="N25" s="126">
        <v>2183</v>
      </c>
      <c r="O25" s="182">
        <v>6.2819138876631158</v>
      </c>
      <c r="P25" s="126">
        <v>42</v>
      </c>
      <c r="Q25" s="182">
        <v>0.15444745634495366</v>
      </c>
      <c r="R25" s="126">
        <v>14544</v>
      </c>
      <c r="S25" s="182">
        <v>42.274475193847316</v>
      </c>
      <c r="T25" s="126">
        <v>2341</v>
      </c>
      <c r="U25" s="182">
        <v>7.1140389585828654</v>
      </c>
      <c r="V25" s="126">
        <f t="shared" si="0"/>
        <v>35663</v>
      </c>
      <c r="W25" s="182">
        <f t="shared" si="0"/>
        <v>100</v>
      </c>
      <c r="X25" s="154"/>
      <c r="Y25" s="158">
        <f t="shared" si="1"/>
        <v>1.352202927125199</v>
      </c>
    </row>
    <row r="26" spans="2:25" s="125" customFormat="1" ht="18" customHeight="1" x14ac:dyDescent="0.2">
      <c r="B26" s="32" t="s">
        <v>49</v>
      </c>
      <c r="C26" s="28"/>
      <c r="D26" s="156">
        <v>2580</v>
      </c>
      <c r="F26" s="126">
        <v>174</v>
      </c>
      <c r="G26" s="184">
        <v>4.0505508749189891</v>
      </c>
      <c r="H26" s="126">
        <v>1509</v>
      </c>
      <c r="I26" s="182">
        <v>34.348671419313028</v>
      </c>
      <c r="J26" s="126">
        <v>1585</v>
      </c>
      <c r="K26" s="182">
        <v>46.953985742060922</v>
      </c>
      <c r="L26" s="126">
        <v>255</v>
      </c>
      <c r="M26" s="182">
        <v>6.675307841866494</v>
      </c>
      <c r="N26" s="126">
        <v>94</v>
      </c>
      <c r="O26" s="182">
        <v>3.6292935839274141</v>
      </c>
      <c r="P26" s="126">
        <v>69</v>
      </c>
      <c r="Q26" s="182">
        <v>4.2125729099157487</v>
      </c>
      <c r="R26" s="126">
        <v>6</v>
      </c>
      <c r="S26" s="182">
        <v>0.12961762799740764</v>
      </c>
      <c r="T26" s="126">
        <v>0</v>
      </c>
      <c r="U26" s="182">
        <v>0</v>
      </c>
      <c r="V26" s="126">
        <f t="shared" si="0"/>
        <v>3692</v>
      </c>
      <c r="W26" s="182">
        <f t="shared" si="0"/>
        <v>100.00000000000001</v>
      </c>
      <c r="X26" s="154"/>
      <c r="Y26" s="158">
        <f t="shared" si="1"/>
        <v>1.4310077519379845</v>
      </c>
    </row>
    <row r="27" spans="2:25" s="125" customFormat="1" ht="18" customHeight="1" x14ac:dyDescent="0.2">
      <c r="B27" s="32" t="s">
        <v>4</v>
      </c>
      <c r="C27" s="28"/>
      <c r="D27" s="156">
        <v>912</v>
      </c>
      <c r="F27" s="126">
        <v>198</v>
      </c>
      <c r="G27" s="184">
        <v>16.482582837723026</v>
      </c>
      <c r="H27" s="126">
        <v>290</v>
      </c>
      <c r="I27" s="182">
        <v>25.06372132540357</v>
      </c>
      <c r="J27" s="126">
        <v>416</v>
      </c>
      <c r="K27" s="182">
        <v>33.389974511469838</v>
      </c>
      <c r="L27" s="126">
        <v>16</v>
      </c>
      <c r="M27" s="182">
        <v>2.2090059473237043</v>
      </c>
      <c r="N27" s="126">
        <v>0</v>
      </c>
      <c r="O27" s="182">
        <v>0.16992353440951571</v>
      </c>
      <c r="P27" s="126">
        <v>1</v>
      </c>
      <c r="Q27" s="182">
        <v>8.4961767204757857E-2</v>
      </c>
      <c r="R27" s="126">
        <v>364</v>
      </c>
      <c r="S27" s="182">
        <v>22.59983007646559</v>
      </c>
      <c r="T27" s="126">
        <v>0</v>
      </c>
      <c r="U27" s="182">
        <v>0</v>
      </c>
      <c r="V27" s="157">
        <f t="shared" si="0"/>
        <v>1285</v>
      </c>
      <c r="W27" s="182">
        <f t="shared" si="0"/>
        <v>100</v>
      </c>
      <c r="X27" s="154"/>
      <c r="Y27" s="158">
        <f t="shared" si="1"/>
        <v>1.4089912280701755</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422253</v>
      </c>
      <c r="E30" s="23"/>
      <c r="F30" s="65">
        <f>SUM(F10:F27)</f>
        <v>22464</v>
      </c>
      <c r="G30" s="67">
        <f>F30*100/$V30</f>
        <v>3.9804168593617937</v>
      </c>
      <c r="H30" s="65">
        <f>SUM(H10:H27)</f>
        <v>154221</v>
      </c>
      <c r="I30" s="67">
        <f>H30*100/$V30</f>
        <v>27.326561096315668</v>
      </c>
      <c r="J30" s="65">
        <f>SUM(J10:J27)</f>
        <v>123934</v>
      </c>
      <c r="K30" s="67">
        <f>J30*100/$V30</f>
        <v>21.959979658482219</v>
      </c>
      <c r="L30" s="65">
        <f>SUM(L10:L27)</f>
        <v>24772</v>
      </c>
      <c r="M30" s="67">
        <f>L30*100/$V30</f>
        <v>4.3893735060590435</v>
      </c>
      <c r="N30" s="65">
        <f>SUM(N10:N27)</f>
        <v>10687</v>
      </c>
      <c r="O30" s="67">
        <f>N30*100/$V30</f>
        <v>1.8936393774928548</v>
      </c>
      <c r="P30" s="65">
        <f>SUM(P10:P27)</f>
        <v>54359</v>
      </c>
      <c r="Q30" s="67">
        <f>P30*100/$V30</f>
        <v>9.6319212988803304</v>
      </c>
      <c r="R30" s="65">
        <f>SUM(R10:R27)</f>
        <v>170701</v>
      </c>
      <c r="S30" s="67">
        <f>R30*100/$V30</f>
        <v>30.246667481744904</v>
      </c>
      <c r="T30" s="65">
        <f>SUM(T10:T28)</f>
        <v>3225</v>
      </c>
      <c r="U30" s="67">
        <f>T30*100/$V30</f>
        <v>0.57144072166318483</v>
      </c>
      <c r="V30" s="65">
        <f>SUM(V10:V27)</f>
        <v>564363</v>
      </c>
      <c r="W30" s="67">
        <f>G30+I30+K30+M30+O30+Q30+S30+U30</f>
        <v>100</v>
      </c>
      <c r="X30" s="174"/>
      <c r="Y30" s="175">
        <f>(V30/D30)</f>
        <v>1.3365517829358229</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7" customFormat="1" ht="18.75" customHeight="1" x14ac:dyDescent="0.2">
      <c r="B32" s="180" t="s">
        <v>42</v>
      </c>
      <c r="C32" s="1007"/>
      <c r="D32" s="1007"/>
      <c r="E32" s="1007"/>
      <c r="F32" s="1007"/>
      <c r="G32" s="1007"/>
      <c r="H32" s="1007"/>
      <c r="I32" s="1007"/>
      <c r="J32" s="1007"/>
      <c r="K32" s="1007"/>
      <c r="L32" s="1007"/>
      <c r="N32" s="1007"/>
      <c r="O32" s="1007"/>
      <c r="P32" s="1007"/>
      <c r="Q32" s="1007"/>
      <c r="R32" s="1007"/>
      <c r="S32" s="1007"/>
      <c r="T32" s="1007"/>
      <c r="U32" s="1007"/>
      <c r="V32" s="1007"/>
      <c r="W32" s="1007"/>
    </row>
    <row r="33" spans="1:25" s="1008" customFormat="1" x14ac:dyDescent="0.2">
      <c r="B33" s="181" t="s">
        <v>50</v>
      </c>
      <c r="F33" s="1009"/>
      <c r="G33" s="1009"/>
      <c r="H33" s="1009"/>
      <c r="I33" s="1009"/>
      <c r="J33" s="1009"/>
      <c r="K33" s="1009"/>
      <c r="L33" s="1009"/>
      <c r="M33" s="1009"/>
      <c r="N33" s="1009"/>
      <c r="O33" s="1009"/>
      <c r="P33" s="1009"/>
      <c r="Q33" s="1009"/>
      <c r="R33" s="1009"/>
      <c r="S33" s="1009"/>
      <c r="T33" s="1009"/>
      <c r="U33" s="1009"/>
      <c r="X33" s="537"/>
      <c r="Y33" s="537"/>
    </row>
    <row r="34" spans="1:25" s="1008" customFormat="1" x14ac:dyDescent="0.2">
      <c r="F34" s="1010"/>
      <c r="G34" s="1010"/>
      <c r="H34" s="1010"/>
      <c r="I34" s="1010"/>
      <c r="J34" s="1010"/>
      <c r="X34" s="537"/>
      <c r="Y34" s="537"/>
    </row>
    <row r="35" spans="1:25" s="1008" customFormat="1" x14ac:dyDescent="0.2">
      <c r="A35" s="537"/>
      <c r="B35" s="532" t="s">
        <v>42</v>
      </c>
      <c r="C35" s="537"/>
      <c r="D35" s="551" t="e">
        <f>GETPIVOTDATA("Cuenta número de expedientes",#REF!,"CCAA",$B35,"Grado Resuelto",$B$1)</f>
        <v>#REF!</v>
      </c>
      <c r="E35" s="537"/>
      <c r="F35" s="537"/>
      <c r="G35" s="537"/>
      <c r="H35" s="537"/>
      <c r="I35" s="537"/>
      <c r="J35" s="537"/>
      <c r="K35" s="537"/>
      <c r="L35" s="537"/>
      <c r="M35" s="537"/>
      <c r="N35" s="551" t="e">
        <f>GETPIVOTDATA("ID PRESTACION
COUNT",#REF!,"
CCAA",$B35,"
Tipo Prestación",N$1,"Grado Resuelto",$B$1)</f>
        <v>#REF!</v>
      </c>
      <c r="O35" s="537"/>
      <c r="X35" s="537"/>
      <c r="Y35" s="537"/>
    </row>
    <row r="36" spans="1:25" s="1008" customFormat="1" x14ac:dyDescent="0.2">
      <c r="A36" s="537"/>
      <c r="B36" s="532" t="s">
        <v>50</v>
      </c>
      <c r="C36" s="537"/>
      <c r="D36" s="551" t="e">
        <f>GETPIVOTDATA("Cuenta número de expedientes",#REF!,"CCAA",$B36,"Grado Resuelto",$B$1)</f>
        <v>#REF!</v>
      </c>
      <c r="E36" s="537"/>
      <c r="F36" s="537"/>
      <c r="G36" s="537"/>
      <c r="H36" s="537"/>
      <c r="I36" s="537"/>
      <c r="J36" s="537"/>
      <c r="K36" s="537"/>
      <c r="L36" s="537"/>
      <c r="M36" s="537"/>
      <c r="N36" s="551" t="e">
        <f>GETPIVOTDATA("ID PRESTACION
COUNT",#REF!,"
CCAA",$B36,"
Tipo Prestación",N$1,"Grado Resuelto",$B$1)</f>
        <v>#REF!</v>
      </c>
      <c r="O36" s="537"/>
      <c r="T36" s="537"/>
      <c r="U36" s="537"/>
    </row>
    <row r="37" spans="1:25" s="1008" customFormat="1" x14ac:dyDescent="0.2">
      <c r="T37" s="537"/>
      <c r="U37" s="537"/>
    </row>
    <row r="38" spans="1:25" s="1008" customFormat="1" x14ac:dyDescent="0.2">
      <c r="T38" s="537"/>
      <c r="U38" s="537"/>
    </row>
    <row r="39" spans="1:25" s="1008" customFormat="1" x14ac:dyDescent="0.2">
      <c r="T39" s="537"/>
      <c r="U39" s="537"/>
    </row>
    <row r="40" spans="1:25" s="1008" customFormat="1" x14ac:dyDescent="0.2">
      <c r="T40" s="537"/>
      <c r="U40" s="537"/>
    </row>
    <row r="41" spans="1:25" s="1006" customFormat="1" x14ac:dyDescent="0.2">
      <c r="T41" s="135"/>
      <c r="U41" s="135"/>
    </row>
    <row r="42" spans="1:25" s="1006" customFormat="1" x14ac:dyDescent="0.2">
      <c r="T42" s="135"/>
      <c r="U42" s="135"/>
    </row>
    <row r="43" spans="1:25" s="1006" customFormat="1" x14ac:dyDescent="0.2">
      <c r="T43" s="135"/>
      <c r="U43" s="135"/>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5">
    <tabColor theme="0"/>
    <pageSetUpPr fitToPage="1"/>
  </sheetPr>
  <dimension ref="B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9" t="s">
        <v>67</v>
      </c>
      <c r="G1" s="179"/>
      <c r="H1" s="179" t="s">
        <v>58</v>
      </c>
      <c r="I1" s="179"/>
      <c r="J1" s="179" t="s">
        <v>59</v>
      </c>
      <c r="K1" s="179"/>
      <c r="L1" s="179" t="s">
        <v>66</v>
      </c>
      <c r="M1" s="179"/>
      <c r="N1" s="179" t="s">
        <v>61</v>
      </c>
      <c r="O1" s="179"/>
      <c r="P1" s="179" t="s">
        <v>70</v>
      </c>
      <c r="Q1" s="179"/>
      <c r="R1" s="179" t="s">
        <v>69</v>
      </c>
      <c r="S1" s="179"/>
      <c r="T1" s="179" t="s">
        <v>68</v>
      </c>
      <c r="U1" s="179"/>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47" t="s">
        <v>428</v>
      </c>
      <c r="C3" s="1047"/>
      <c r="D3" s="1047"/>
      <c r="E3" s="1047"/>
      <c r="F3" s="1047"/>
      <c r="G3" s="1047"/>
      <c r="H3" s="1047"/>
      <c r="I3" s="1047"/>
      <c r="J3" s="1047"/>
      <c r="K3" s="1047"/>
      <c r="L3" s="1047"/>
      <c r="M3" s="1047"/>
      <c r="N3" s="1047"/>
      <c r="O3" s="1047"/>
      <c r="P3" s="1047"/>
      <c r="Q3" s="1047"/>
      <c r="R3" s="1047"/>
      <c r="S3" s="1047"/>
      <c r="T3" s="1047"/>
      <c r="U3" s="1047"/>
      <c r="V3" s="1047"/>
      <c r="W3" s="1047"/>
      <c r="X3" s="1047"/>
      <c r="Y3" s="13"/>
    </row>
    <row r="4" spans="2:25" s="7" customFormat="1" ht="14.25" customHeight="1" x14ac:dyDescent="0.2">
      <c r="B4" s="1061" t="str">
        <f>porsaad!B6</f>
        <v>Situación a 28 de febrero de 2023</v>
      </c>
      <c r="C4" s="1061"/>
      <c r="D4" s="1061"/>
      <c r="E4" s="1061"/>
      <c r="F4" s="1061"/>
      <c r="G4" s="1061"/>
      <c r="H4" s="1061"/>
      <c r="I4" s="1061"/>
      <c r="J4" s="1061"/>
      <c r="K4" s="1061"/>
      <c r="L4" s="1061"/>
      <c r="M4" s="1061"/>
      <c r="N4" s="1061"/>
      <c r="O4" s="1061"/>
      <c r="P4" s="1061"/>
      <c r="Q4" s="1061"/>
      <c r="R4" s="1061"/>
      <c r="S4" s="1061"/>
      <c r="T4" s="1061"/>
      <c r="U4" s="1061"/>
      <c r="V4" s="1061"/>
      <c r="W4" s="1061"/>
      <c r="X4" s="8"/>
      <c r="Y4" s="8"/>
    </row>
    <row r="5" spans="2:25" s="566" customFormat="1" ht="5.25" customHeight="1" x14ac:dyDescent="0.2">
      <c r="B5" s="567"/>
      <c r="C5" s="567"/>
      <c r="D5" s="567"/>
      <c r="E5" s="567"/>
      <c r="F5" s="567"/>
      <c r="G5" s="567"/>
      <c r="H5" s="567"/>
      <c r="I5" s="567"/>
      <c r="J5" s="567"/>
      <c r="K5" s="567"/>
      <c r="L5" s="567"/>
      <c r="M5" s="567"/>
      <c r="N5" s="567"/>
      <c r="O5" s="567"/>
      <c r="P5" s="567"/>
      <c r="Q5" s="567"/>
      <c r="R5" s="567"/>
      <c r="S5" s="567"/>
      <c r="T5" s="567"/>
      <c r="U5" s="567"/>
      <c r="V5" s="567"/>
      <c r="W5" s="567"/>
      <c r="X5" s="568"/>
      <c r="Y5" s="568"/>
    </row>
    <row r="6" spans="2:25" s="519" customFormat="1" ht="19.5" customHeight="1" x14ac:dyDescent="0.2">
      <c r="F6" s="1131" t="s">
        <v>55</v>
      </c>
      <c r="G6" s="1131"/>
      <c r="H6" s="1131"/>
      <c r="I6" s="1131"/>
      <c r="J6" s="1131"/>
      <c r="K6" s="1131"/>
      <c r="L6" s="1131"/>
      <c r="M6" s="1131"/>
      <c r="N6" s="1131"/>
      <c r="O6" s="1131"/>
      <c r="P6" s="1131"/>
      <c r="Q6" s="1131"/>
      <c r="R6" s="1131"/>
      <c r="S6" s="1131"/>
      <c r="T6" s="1131"/>
      <c r="U6" s="1131"/>
      <c r="V6" s="1131"/>
      <c r="W6" s="1131"/>
      <c r="X6" s="542"/>
      <c r="Y6" s="542"/>
    </row>
    <row r="7" spans="2:25" s="519" customFormat="1" ht="64.5" customHeight="1" x14ac:dyDescent="0.2">
      <c r="B7" s="1132" t="s">
        <v>15</v>
      </c>
      <c r="C7" s="543"/>
      <c r="D7" s="544" t="s">
        <v>56</v>
      </c>
      <c r="E7" s="543"/>
      <c r="F7" s="1133" t="s">
        <v>176</v>
      </c>
      <c r="G7" s="1133"/>
      <c r="H7" s="1133" t="s">
        <v>62</v>
      </c>
      <c r="I7" s="1133"/>
      <c r="J7" s="1133" t="s">
        <v>63</v>
      </c>
      <c r="K7" s="1133"/>
      <c r="L7" s="1133" t="s">
        <v>160</v>
      </c>
      <c r="M7" s="1133"/>
      <c r="N7" s="1133" t="s">
        <v>3</v>
      </c>
      <c r="O7" s="1133"/>
      <c r="P7" s="544"/>
      <c r="Q7" s="544" t="s">
        <v>65</v>
      </c>
    </row>
    <row r="8" spans="2:25" s="543" customFormat="1" ht="20.25" customHeight="1" x14ac:dyDescent="0.2">
      <c r="B8" s="1132"/>
      <c r="C8" s="545"/>
      <c r="D8" s="544" t="s">
        <v>12</v>
      </c>
      <c r="E8" s="545"/>
      <c r="F8" s="544" t="s">
        <v>12</v>
      </c>
      <c r="G8" s="544" t="s">
        <v>31</v>
      </c>
      <c r="H8" s="544" t="s">
        <v>12</v>
      </c>
      <c r="I8" s="544" t="s">
        <v>31</v>
      </c>
      <c r="J8" s="544" t="s">
        <v>12</v>
      </c>
      <c r="K8" s="544" t="s">
        <v>31</v>
      </c>
      <c r="L8" s="544" t="s">
        <v>12</v>
      </c>
      <c r="M8" s="544" t="s">
        <v>31</v>
      </c>
      <c r="N8" s="544" t="s">
        <v>12</v>
      </c>
      <c r="O8" s="544" t="s">
        <v>31</v>
      </c>
      <c r="P8" s="544"/>
      <c r="Q8" s="544" t="s">
        <v>12</v>
      </c>
    </row>
    <row r="9" spans="2:25" s="545" customFormat="1" ht="8.25" customHeight="1" x14ac:dyDescent="0.2">
      <c r="B9" s="546"/>
      <c r="C9" s="547"/>
      <c r="D9" s="548"/>
      <c r="E9" s="547"/>
      <c r="F9" s="549"/>
      <c r="G9" s="549"/>
      <c r="H9" s="549"/>
      <c r="I9" s="549"/>
      <c r="J9" s="549"/>
      <c r="K9" s="549"/>
      <c r="L9" s="549"/>
      <c r="M9" s="549"/>
      <c r="N9" s="549"/>
      <c r="O9" s="549"/>
      <c r="P9" s="549"/>
      <c r="Q9" s="549"/>
    </row>
    <row r="10" spans="2:25" s="550" customFormat="1" ht="18" customHeight="1" x14ac:dyDescent="0.2">
      <c r="B10" s="532" t="s">
        <v>11</v>
      </c>
      <c r="C10" s="547"/>
      <c r="D10" s="551">
        <f>'41cbenpreGI'!D10</f>
        <v>68995</v>
      </c>
      <c r="F10" s="552">
        <f>'41cbenpreGI'!F10+'41cbenpreGI'!H10+'41cbenpreGI'!J10+'41cbenpreGI'!L10+'41cbenpreGI'!N10</f>
        <v>88531</v>
      </c>
      <c r="G10" s="553">
        <f t="shared" ref="G10:G27" si="0">F10*100/$N10</f>
        <v>85.932404100015532</v>
      </c>
      <c r="H10" s="552">
        <f>'41cbenpreGI'!P10</f>
        <v>49</v>
      </c>
      <c r="I10" s="553">
        <f t="shared" ref="I10:I27" si="1">H10*100/$N10</f>
        <v>4.756173318838329E-2</v>
      </c>
      <c r="J10" s="552">
        <f>'41cbenpreGI'!R10</f>
        <v>14444</v>
      </c>
      <c r="K10" s="553">
        <f t="shared" ref="K10:K27" si="2">J10*100/$N10</f>
        <v>14.020034166796087</v>
      </c>
      <c r="L10" s="552">
        <f>'41cbenpreGI'!T10</f>
        <v>0</v>
      </c>
      <c r="M10" s="553">
        <f t="shared" ref="M10:M27" si="3">L10*100/$N10</f>
        <v>0</v>
      </c>
      <c r="N10" s="552">
        <f>F10+H10+J10+L10</f>
        <v>103024</v>
      </c>
      <c r="O10" s="553">
        <f>G10+I10+K10+M10</f>
        <v>100</v>
      </c>
      <c r="P10" s="554"/>
      <c r="Q10" s="554">
        <f t="shared" ref="Q10:Q27" si="4">N10/D10</f>
        <v>1.4932096528733967</v>
      </c>
    </row>
    <row r="11" spans="2:25" s="550" customFormat="1" ht="18" customHeight="1" x14ac:dyDescent="0.2">
      <c r="B11" s="532" t="s">
        <v>10</v>
      </c>
      <c r="C11" s="547"/>
      <c r="D11" s="551">
        <f>'41cbenpreGI'!D11</f>
        <v>11862</v>
      </c>
      <c r="F11" s="552">
        <f>'41cbenpreGI'!F11+'41cbenpreGI'!H11+'41cbenpreGI'!J11+'41cbenpreGI'!L11+'41cbenpreGI'!N11</f>
        <v>6058</v>
      </c>
      <c r="G11" s="553">
        <f t="shared" si="0"/>
        <v>44.273916538770735</v>
      </c>
      <c r="H11" s="552">
        <f>'41cbenpreGI'!P11</f>
        <v>223</v>
      </c>
      <c r="I11" s="553">
        <f t="shared" si="1"/>
        <v>1.629759555653</v>
      </c>
      <c r="J11" s="552">
        <f>'41cbenpreGI'!R11</f>
        <v>7402</v>
      </c>
      <c r="K11" s="553">
        <f t="shared" si="2"/>
        <v>54.096323905576263</v>
      </c>
      <c r="L11" s="552">
        <f>'41cbenpreGI'!T11</f>
        <v>0</v>
      </c>
      <c r="M11" s="553">
        <f t="shared" si="3"/>
        <v>0</v>
      </c>
      <c r="N11" s="552">
        <f t="shared" ref="N11:O27" si="5">F11+H11+J11+L11</f>
        <v>13683</v>
      </c>
      <c r="O11" s="553">
        <f t="shared" si="5"/>
        <v>100</v>
      </c>
      <c r="P11" s="554"/>
      <c r="Q11" s="554">
        <f t="shared" si="4"/>
        <v>1.1535154274152757</v>
      </c>
    </row>
    <row r="12" spans="2:25" s="550" customFormat="1" ht="22.5" customHeight="1" x14ac:dyDescent="0.2">
      <c r="B12" s="532" t="s">
        <v>40</v>
      </c>
      <c r="C12" s="547"/>
      <c r="D12" s="551">
        <f>'41cbenpreGI'!D12</f>
        <v>11876</v>
      </c>
      <c r="F12" s="552">
        <f>'41cbenpreGI'!F12+'41cbenpreGI'!H12+'41cbenpreGI'!J12+'41cbenpreGI'!L12+'41cbenpreGI'!N12</f>
        <v>9070</v>
      </c>
      <c r="G12" s="553">
        <f t="shared" si="0"/>
        <v>63.886736634500245</v>
      </c>
      <c r="H12" s="552">
        <f>'41cbenpreGI'!P12</f>
        <v>1007</v>
      </c>
      <c r="I12" s="553">
        <f t="shared" si="1"/>
        <v>7.0930478270057051</v>
      </c>
      <c r="J12" s="552">
        <f>'41cbenpreGI'!R12</f>
        <v>4115</v>
      </c>
      <c r="K12" s="553">
        <f t="shared" si="2"/>
        <v>28.984996830316263</v>
      </c>
      <c r="L12" s="552">
        <f>'41cbenpreGI'!T12</f>
        <v>5</v>
      </c>
      <c r="M12" s="553">
        <f t="shared" si="3"/>
        <v>3.5218708177784039E-2</v>
      </c>
      <c r="N12" s="552">
        <f t="shared" si="5"/>
        <v>14197</v>
      </c>
      <c r="O12" s="553">
        <f t="shared" si="5"/>
        <v>99.999999999999986</v>
      </c>
      <c r="P12" s="554"/>
      <c r="Q12" s="554">
        <f t="shared" si="4"/>
        <v>1.195436173795891</v>
      </c>
    </row>
    <row r="13" spans="2:25" s="550" customFormat="1" ht="18" customHeight="1" x14ac:dyDescent="0.2">
      <c r="B13" s="532" t="s">
        <v>41</v>
      </c>
      <c r="C13" s="547"/>
      <c r="D13" s="551">
        <f>'41cbenpreGI'!D13</f>
        <v>10538</v>
      </c>
      <c r="F13" s="552">
        <f>'41cbenpreGI'!F13+'41cbenpreGI'!H13+'41cbenpreGI'!J13+'41cbenpreGI'!L13+'41cbenpreGI'!N13</f>
        <v>10576</v>
      </c>
      <c r="G13" s="553">
        <f t="shared" si="0"/>
        <v>54.014300306435139</v>
      </c>
      <c r="H13" s="552">
        <f>'41cbenpreGI'!P13</f>
        <v>41</v>
      </c>
      <c r="I13" s="553">
        <f t="shared" si="1"/>
        <v>0.2093973442288049</v>
      </c>
      <c r="J13" s="552">
        <f>'41cbenpreGI'!R13</f>
        <v>8963</v>
      </c>
      <c r="K13" s="553">
        <f t="shared" si="2"/>
        <v>45.776302349336056</v>
      </c>
      <c r="L13" s="552">
        <f>'41cbenpreGI'!T13</f>
        <v>0</v>
      </c>
      <c r="M13" s="553">
        <f t="shared" si="3"/>
        <v>0</v>
      </c>
      <c r="N13" s="552">
        <f t="shared" si="5"/>
        <v>19580</v>
      </c>
      <c r="O13" s="553">
        <f t="shared" si="5"/>
        <v>100</v>
      </c>
      <c r="P13" s="554"/>
      <c r="Q13" s="554">
        <f t="shared" si="4"/>
        <v>1.8580375782881002</v>
      </c>
    </row>
    <row r="14" spans="2:25" s="550" customFormat="1" ht="18" customHeight="1" x14ac:dyDescent="0.2">
      <c r="B14" s="532" t="s">
        <v>9</v>
      </c>
      <c r="C14" s="547"/>
      <c r="D14" s="551">
        <f>'41cbenpreGI'!D14</f>
        <v>11085</v>
      </c>
      <c r="F14" s="552">
        <f>'41cbenpreGI'!F14+'41cbenpreGI'!H14+'41cbenpreGI'!J14+'41cbenpreGI'!L14+'41cbenpreGI'!N14</f>
        <v>3467</v>
      </c>
      <c r="G14" s="553">
        <f t="shared" si="0"/>
        <v>27.811647681694208</v>
      </c>
      <c r="H14" s="552">
        <f>'41cbenpreGI'!P14</f>
        <v>4920</v>
      </c>
      <c r="I14" s="553">
        <f t="shared" si="1"/>
        <v>39.467351195251084</v>
      </c>
      <c r="J14" s="552">
        <f>'41cbenpreGI'!R14</f>
        <v>4079</v>
      </c>
      <c r="K14" s="553">
        <f t="shared" si="2"/>
        <v>32.721001123054705</v>
      </c>
      <c r="L14" s="552">
        <f>'41cbenpreGI'!T14</f>
        <v>0</v>
      </c>
      <c r="M14" s="553">
        <f t="shared" si="3"/>
        <v>0</v>
      </c>
      <c r="N14" s="552">
        <f t="shared" si="5"/>
        <v>12466</v>
      </c>
      <c r="O14" s="553">
        <f t="shared" si="5"/>
        <v>100</v>
      </c>
      <c r="P14" s="554"/>
      <c r="Q14" s="554">
        <f t="shared" si="4"/>
        <v>1.1245827695083446</v>
      </c>
    </row>
    <row r="15" spans="2:25" s="550" customFormat="1" ht="18" customHeight="1" x14ac:dyDescent="0.2">
      <c r="B15" s="532" t="s">
        <v>8</v>
      </c>
      <c r="C15" s="547"/>
      <c r="D15" s="551">
        <f>'41cbenpreGI'!D15</f>
        <v>4227</v>
      </c>
      <c r="F15" s="552">
        <f>'41cbenpreGI'!F15+'41cbenpreGI'!H15+'41cbenpreGI'!J15+'41cbenpreGI'!L15+'41cbenpreGI'!N15</f>
        <v>2834</v>
      </c>
      <c r="G15" s="553">
        <f t="shared" si="0"/>
        <v>48.997233748271093</v>
      </c>
      <c r="H15" s="552">
        <f>'41cbenpreGI'!P15</f>
        <v>0</v>
      </c>
      <c r="I15" s="553">
        <f t="shared" si="1"/>
        <v>0</v>
      </c>
      <c r="J15" s="552">
        <f>'41cbenpreGI'!R15</f>
        <v>2950</v>
      </c>
      <c r="K15" s="553">
        <f t="shared" si="2"/>
        <v>51.002766251728907</v>
      </c>
      <c r="L15" s="552">
        <f>'41cbenpreGI'!T15</f>
        <v>0</v>
      </c>
      <c r="M15" s="553">
        <f t="shared" si="3"/>
        <v>0</v>
      </c>
      <c r="N15" s="552">
        <f t="shared" si="5"/>
        <v>5784</v>
      </c>
      <c r="O15" s="553">
        <f t="shared" si="5"/>
        <v>100</v>
      </c>
      <c r="P15" s="554"/>
      <c r="Q15" s="554">
        <f t="shared" si="4"/>
        <v>1.3683463449254791</v>
      </c>
    </row>
    <row r="16" spans="2:25" s="550" customFormat="1" ht="18" customHeight="1" x14ac:dyDescent="0.2">
      <c r="B16" s="532" t="s">
        <v>7</v>
      </c>
      <c r="C16" s="547"/>
      <c r="D16" s="551">
        <f>'41cbenpreGI'!D16</f>
        <v>44024</v>
      </c>
      <c r="F16" s="552">
        <f>'41cbenpreGI'!F16+'41cbenpreGI'!H16+'41cbenpreGI'!J16+'41cbenpreGI'!L16+'41cbenpreGI'!N16</f>
        <v>30611</v>
      </c>
      <c r="G16" s="553">
        <f t="shared" si="0"/>
        <v>51.262685467394583</v>
      </c>
      <c r="H16" s="552">
        <f>'41cbenpreGI'!P16</f>
        <v>17636</v>
      </c>
      <c r="I16" s="553">
        <f t="shared" si="1"/>
        <v>29.534112603409586</v>
      </c>
      <c r="J16" s="552">
        <f>'41cbenpreGI'!R16</f>
        <v>10646</v>
      </c>
      <c r="K16" s="553">
        <f t="shared" si="2"/>
        <v>17.828314968014201</v>
      </c>
      <c r="L16" s="552">
        <f>'41cbenpreGI'!T16</f>
        <v>821</v>
      </c>
      <c r="M16" s="553">
        <f t="shared" si="3"/>
        <v>1.3748869611816323</v>
      </c>
      <c r="N16" s="552">
        <f t="shared" si="5"/>
        <v>59714</v>
      </c>
      <c r="O16" s="553">
        <f t="shared" si="5"/>
        <v>100</v>
      </c>
      <c r="P16" s="554"/>
      <c r="Q16" s="554">
        <f t="shared" si="4"/>
        <v>1.3563965109940033</v>
      </c>
    </row>
    <row r="17" spans="2:25" s="550" customFormat="1" ht="18" customHeight="1" x14ac:dyDescent="0.2">
      <c r="B17" s="532" t="s">
        <v>43</v>
      </c>
      <c r="C17" s="547"/>
      <c r="D17" s="551">
        <f>'41cbenpreGI'!D17</f>
        <v>24288</v>
      </c>
      <c r="F17" s="552">
        <f>'41cbenpreGI'!F17+'41cbenpreGI'!H17+'41cbenpreGI'!J17+'41cbenpreGI'!L17+'41cbenpreGI'!N17</f>
        <v>27956</v>
      </c>
      <c r="G17" s="553">
        <f t="shared" si="0"/>
        <v>85.867862518045271</v>
      </c>
      <c r="H17" s="552">
        <f>'41cbenpreGI'!P17</f>
        <v>2650</v>
      </c>
      <c r="I17" s="553">
        <f t="shared" si="1"/>
        <v>8.1395705992566878</v>
      </c>
      <c r="J17" s="552">
        <f>'41cbenpreGI'!R17</f>
        <v>1945</v>
      </c>
      <c r="K17" s="553">
        <f t="shared" si="2"/>
        <v>5.9741376662468904</v>
      </c>
      <c r="L17" s="552">
        <f>'41cbenpreGI'!T17</f>
        <v>6</v>
      </c>
      <c r="M17" s="553">
        <f t="shared" si="3"/>
        <v>1.8429216451147219E-2</v>
      </c>
      <c r="N17" s="552">
        <f t="shared" si="5"/>
        <v>32557</v>
      </c>
      <c r="O17" s="553">
        <f t="shared" si="5"/>
        <v>100</v>
      </c>
      <c r="P17" s="554"/>
      <c r="Q17" s="554">
        <f t="shared" si="4"/>
        <v>1.3404561923583662</v>
      </c>
    </row>
    <row r="18" spans="2:25" s="550" customFormat="1" ht="18" customHeight="1" x14ac:dyDescent="0.2">
      <c r="B18" s="532" t="s">
        <v>44</v>
      </c>
      <c r="C18" s="547"/>
      <c r="D18" s="551">
        <f>'41cbenpreGI'!D18</f>
        <v>68166</v>
      </c>
      <c r="F18" s="552">
        <f>'41cbenpreGI'!F18+'41cbenpreGI'!H18+'41cbenpreGI'!J18+'41cbenpreGI'!L18+'41cbenpreGI'!N18</f>
        <v>33449</v>
      </c>
      <c r="G18" s="553">
        <f t="shared" si="0"/>
        <v>41.659193942111294</v>
      </c>
      <c r="H18" s="552">
        <f>'41cbenpreGI'!P18</f>
        <v>6857</v>
      </c>
      <c r="I18" s="553">
        <f t="shared" si="1"/>
        <v>8.5400787126986497</v>
      </c>
      <c r="J18" s="552">
        <f>'41cbenpreGI'!R18</f>
        <v>39983</v>
      </c>
      <c r="K18" s="553">
        <f t="shared" si="2"/>
        <v>49.796990982912369</v>
      </c>
      <c r="L18" s="552">
        <f>'41cbenpreGI'!T18</f>
        <v>3</v>
      </c>
      <c r="M18" s="553">
        <f t="shared" si="3"/>
        <v>3.7363622776864446E-3</v>
      </c>
      <c r="N18" s="552">
        <f t="shared" si="5"/>
        <v>80292</v>
      </c>
      <c r="O18" s="553">
        <f t="shared" si="5"/>
        <v>100</v>
      </c>
      <c r="P18" s="554"/>
      <c r="Q18" s="554">
        <f t="shared" si="4"/>
        <v>1.177889270310712</v>
      </c>
    </row>
    <row r="19" spans="2:25" s="550" customFormat="1" ht="18" customHeight="1" x14ac:dyDescent="0.2">
      <c r="B19" s="532" t="s">
        <v>6</v>
      </c>
      <c r="C19" s="547"/>
      <c r="D19" s="551">
        <f>'41cbenpreGI'!D19</f>
        <v>44233</v>
      </c>
      <c r="F19" s="552">
        <f>'41cbenpreGI'!F19+'41cbenpreGI'!H19+'41cbenpreGI'!J19+'41cbenpreGI'!L19+'41cbenpreGI'!N19</f>
        <v>20186</v>
      </c>
      <c r="G19" s="553">
        <f t="shared" si="0"/>
        <v>34.251874978789836</v>
      </c>
      <c r="H19" s="552">
        <f>'41cbenpreGI'!P19</f>
        <v>6564</v>
      </c>
      <c r="I19" s="553">
        <f>H19*100/$N19</f>
        <v>11.137883055621543</v>
      </c>
      <c r="J19" s="552">
        <f>'41cbenpreGI'!R19</f>
        <v>32145</v>
      </c>
      <c r="K19" s="553">
        <f>J19*100/$N19</f>
        <v>54.544066243594528</v>
      </c>
      <c r="L19" s="552">
        <f>'41cbenpreGI'!T19</f>
        <v>39</v>
      </c>
      <c r="M19" s="553">
        <f t="shared" si="3"/>
        <v>6.6175721994095091E-2</v>
      </c>
      <c r="N19" s="552">
        <f t="shared" si="5"/>
        <v>58934</v>
      </c>
      <c r="O19" s="553">
        <f t="shared" si="5"/>
        <v>100.00000000000001</v>
      </c>
      <c r="P19" s="554"/>
      <c r="Q19" s="554">
        <f t="shared" si="4"/>
        <v>1.3323536725973821</v>
      </c>
    </row>
    <row r="20" spans="2:25" s="550" customFormat="1" ht="18" customHeight="1" x14ac:dyDescent="0.2">
      <c r="B20" s="532" t="s">
        <v>5</v>
      </c>
      <c r="C20" s="547"/>
      <c r="D20" s="551">
        <f>'41cbenpreGI'!D20</f>
        <v>10341</v>
      </c>
      <c r="F20" s="552">
        <f>'41cbenpreGI'!F20+'41cbenpreGI'!H20+'41cbenpreGI'!J20+'41cbenpreGI'!L20+'41cbenpreGI'!N20</f>
        <v>3652</v>
      </c>
      <c r="G20" s="553">
        <f t="shared" si="0"/>
        <v>30.813364832939588</v>
      </c>
      <c r="H20" s="552">
        <f>'41cbenpreGI'!P20</f>
        <v>6367</v>
      </c>
      <c r="I20" s="553">
        <f>H20*100/$N20</f>
        <v>53.720890988862642</v>
      </c>
      <c r="J20" s="552">
        <f>'41cbenpreGI'!R20</f>
        <v>1833</v>
      </c>
      <c r="K20" s="553">
        <f>J20*100/$N20</f>
        <v>15.465744178197772</v>
      </c>
      <c r="L20" s="552">
        <f>'41cbenpreGI'!T20</f>
        <v>0</v>
      </c>
      <c r="M20" s="553">
        <f t="shared" si="3"/>
        <v>0</v>
      </c>
      <c r="N20" s="552">
        <f t="shared" si="5"/>
        <v>11852</v>
      </c>
      <c r="O20" s="553">
        <f t="shared" si="5"/>
        <v>100</v>
      </c>
      <c r="P20" s="554"/>
      <c r="Q20" s="554">
        <f t="shared" si="4"/>
        <v>1.1461173967701384</v>
      </c>
    </row>
    <row r="21" spans="2:25" s="550" customFormat="1" ht="18" customHeight="1" x14ac:dyDescent="0.2">
      <c r="B21" s="532" t="s">
        <v>38</v>
      </c>
      <c r="C21" s="547"/>
      <c r="D21" s="551">
        <f>'41cbenpreGI'!D21</f>
        <v>20414</v>
      </c>
      <c r="F21" s="552">
        <f>'41cbenpreGI'!F21+'41cbenpreGI'!H21+'41cbenpreGI'!J21+'41cbenpreGI'!L21+'41cbenpreGI'!N21</f>
        <v>18133</v>
      </c>
      <c r="G21" s="553">
        <f t="shared" si="0"/>
        <v>69.025504377617054</v>
      </c>
      <c r="H21" s="552">
        <f>'41cbenpreGI'!P21</f>
        <v>2886</v>
      </c>
      <c r="I21" s="553">
        <f>H21*100/$N21</f>
        <v>10.985915492957746</v>
      </c>
      <c r="J21" s="552">
        <f>'41cbenpreGI'!R21</f>
        <v>5249</v>
      </c>
      <c r="K21" s="553">
        <f>J21*100/$N21</f>
        <v>19.980966882375334</v>
      </c>
      <c r="L21" s="552">
        <f>'41cbenpreGI'!T21</f>
        <v>2</v>
      </c>
      <c r="M21" s="553">
        <f t="shared" si="3"/>
        <v>7.6132470498667679E-3</v>
      </c>
      <c r="N21" s="552">
        <f t="shared" si="5"/>
        <v>26270</v>
      </c>
      <c r="O21" s="553">
        <f t="shared" si="5"/>
        <v>99.999999999999986</v>
      </c>
      <c r="P21" s="554"/>
      <c r="Q21" s="554">
        <f t="shared" si="4"/>
        <v>1.2868619574801607</v>
      </c>
    </row>
    <row r="22" spans="2:25" s="550" customFormat="1" ht="21" customHeight="1" x14ac:dyDescent="0.2">
      <c r="B22" s="532" t="s">
        <v>45</v>
      </c>
      <c r="C22" s="547"/>
      <c r="D22" s="551">
        <f>'41cbenpreGI'!D22</f>
        <v>46215</v>
      </c>
      <c r="F22" s="552">
        <f>'41cbenpreGI'!F22+'41cbenpreGI'!H22+'41cbenpreGI'!J22+'41cbenpreGI'!L22+'41cbenpreGI'!N22</f>
        <v>48656</v>
      </c>
      <c r="G22" s="553">
        <f t="shared" si="0"/>
        <v>76.30398645045949</v>
      </c>
      <c r="H22" s="552">
        <f>'41cbenpreGI'!P22</f>
        <v>4284</v>
      </c>
      <c r="I22" s="553">
        <f>H22*100/$N22</f>
        <v>6.7183138349590692</v>
      </c>
      <c r="J22" s="552">
        <f>'41cbenpreGI'!R22</f>
        <v>10826</v>
      </c>
      <c r="K22" s="553">
        <f>J22*100/$N22</f>
        <v>16.977699714581437</v>
      </c>
      <c r="L22" s="552">
        <f>'41cbenpreGI'!T22</f>
        <v>0</v>
      </c>
      <c r="M22" s="553">
        <f t="shared" si="3"/>
        <v>0</v>
      </c>
      <c r="N22" s="552">
        <f t="shared" si="5"/>
        <v>63766</v>
      </c>
      <c r="O22" s="553">
        <f t="shared" si="5"/>
        <v>100</v>
      </c>
      <c r="P22" s="554"/>
      <c r="Q22" s="554">
        <f t="shared" si="4"/>
        <v>1.3797684734393596</v>
      </c>
    </row>
    <row r="23" spans="2:25" s="550" customFormat="1" ht="18" customHeight="1" x14ac:dyDescent="0.2">
      <c r="B23" s="532" t="s">
        <v>46</v>
      </c>
      <c r="C23" s="547"/>
      <c r="D23" s="551">
        <f>'41cbenpreGI'!D23</f>
        <v>10013</v>
      </c>
      <c r="F23" s="552">
        <f>'41cbenpreGI'!F23+'41cbenpreGI'!H23+'41cbenpreGI'!J23+'41cbenpreGI'!L23+'41cbenpreGI'!N23</f>
        <v>6179</v>
      </c>
      <c r="G23" s="553">
        <f t="shared" si="0"/>
        <v>48.857436546216491</v>
      </c>
      <c r="H23" s="552">
        <f>'41cbenpreGI'!P23</f>
        <v>127</v>
      </c>
      <c r="I23" s="553">
        <f>H23*100/$N23</f>
        <v>1.0041907171661264</v>
      </c>
      <c r="J23" s="552">
        <f>'41cbenpreGI'!R23</f>
        <v>6340</v>
      </c>
      <c r="K23" s="553">
        <f>J23*100/$N23</f>
        <v>50.130465723096385</v>
      </c>
      <c r="L23" s="552">
        <f>'41cbenpreGI'!T23</f>
        <v>1</v>
      </c>
      <c r="M23" s="553">
        <f t="shared" si="3"/>
        <v>7.9070135209931211E-3</v>
      </c>
      <c r="N23" s="552">
        <f t="shared" si="5"/>
        <v>12647</v>
      </c>
      <c r="O23" s="553">
        <f t="shared" si="5"/>
        <v>100</v>
      </c>
      <c r="P23" s="554"/>
      <c r="Q23" s="554">
        <f t="shared" si="4"/>
        <v>1.2630580245680616</v>
      </c>
    </row>
    <row r="24" spans="2:25" s="550" customFormat="1" ht="22.5" customHeight="1" x14ac:dyDescent="0.2">
      <c r="B24" s="532" t="s">
        <v>47</v>
      </c>
      <c r="C24" s="547"/>
      <c r="D24" s="551">
        <f>'41cbenpreGI'!D24</f>
        <v>6110</v>
      </c>
      <c r="F24" s="552">
        <f>'41cbenpreGI'!F24+'41cbenpreGI'!H24+'41cbenpreGI'!J24+'41cbenpreGI'!L24+'41cbenpreGI'!N24</f>
        <v>3447</v>
      </c>
      <c r="G24" s="555">
        <f t="shared" si="0"/>
        <v>38.483867366305681</v>
      </c>
      <c r="H24" s="552">
        <f>'41cbenpreGI'!P24</f>
        <v>636</v>
      </c>
      <c r="I24" s="553">
        <f t="shared" si="1"/>
        <v>7.1005917159763312</v>
      </c>
      <c r="J24" s="552">
        <f>'41cbenpreGI'!R24</f>
        <v>4867</v>
      </c>
      <c r="K24" s="553">
        <f t="shared" si="2"/>
        <v>54.33738975103271</v>
      </c>
      <c r="L24" s="552">
        <f>'41cbenpreGI'!T24</f>
        <v>7</v>
      </c>
      <c r="M24" s="553">
        <f t="shared" si="3"/>
        <v>7.8151166685274082E-2</v>
      </c>
      <c r="N24" s="551">
        <f t="shared" si="5"/>
        <v>8957</v>
      </c>
      <c r="O24" s="553">
        <f t="shared" si="5"/>
        <v>100</v>
      </c>
      <c r="P24" s="554"/>
      <c r="Q24" s="554">
        <f t="shared" si="4"/>
        <v>1.4659574468085106</v>
      </c>
    </row>
    <row r="25" spans="2:25" s="550" customFormat="1" ht="18" customHeight="1" x14ac:dyDescent="0.2">
      <c r="B25" s="532" t="s">
        <v>48</v>
      </c>
      <c r="C25" s="547"/>
      <c r="D25" s="551">
        <f>'41cbenpreGI'!D25</f>
        <v>26374</v>
      </c>
      <c r="F25" s="552">
        <f>'41cbenpreGI'!F25+'41cbenpreGI'!H25+'41cbenpreGI'!J25+'41cbenpreGI'!L25+'41cbenpreGI'!N25</f>
        <v>18736</v>
      </c>
      <c r="G25" s="555">
        <f t="shared" si="0"/>
        <v>52.536242043574575</v>
      </c>
      <c r="H25" s="552">
        <f>'41cbenpreGI'!P25</f>
        <v>42</v>
      </c>
      <c r="I25" s="553">
        <f t="shared" si="1"/>
        <v>0.11776911645122395</v>
      </c>
      <c r="J25" s="552">
        <f>'41cbenpreGI'!R25</f>
        <v>14544</v>
      </c>
      <c r="K25" s="553">
        <f t="shared" si="2"/>
        <v>40.781762611109556</v>
      </c>
      <c r="L25" s="552">
        <f>'41cbenpreGI'!T25</f>
        <v>2341</v>
      </c>
      <c r="M25" s="553">
        <f t="shared" si="3"/>
        <v>6.5642262288646496</v>
      </c>
      <c r="N25" s="551">
        <f t="shared" si="5"/>
        <v>35663</v>
      </c>
      <c r="O25" s="553">
        <f t="shared" si="5"/>
        <v>100.00000000000001</v>
      </c>
      <c r="P25" s="554"/>
      <c r="Q25" s="554">
        <f t="shared" si="4"/>
        <v>1.352202927125199</v>
      </c>
    </row>
    <row r="26" spans="2:25" s="550" customFormat="1" ht="18" customHeight="1" x14ac:dyDescent="0.2">
      <c r="B26" s="532" t="s">
        <v>49</v>
      </c>
      <c r="C26" s="547"/>
      <c r="D26" s="551">
        <f>'41cbenpreGI'!D26</f>
        <v>2580</v>
      </c>
      <c r="F26" s="552">
        <f>'41cbenpreGI'!F26+'41cbenpreGI'!H26+'41cbenpreGI'!J26+'41cbenpreGI'!L26+'41cbenpreGI'!N26</f>
        <v>3617</v>
      </c>
      <c r="G26" s="555">
        <f t="shared" si="0"/>
        <v>97.968580715059588</v>
      </c>
      <c r="H26" s="552">
        <f>'41cbenpreGI'!P26</f>
        <v>69</v>
      </c>
      <c r="I26" s="553">
        <f t="shared" si="1"/>
        <v>1.8689057421451787</v>
      </c>
      <c r="J26" s="552">
        <f>'41cbenpreGI'!R26</f>
        <v>6</v>
      </c>
      <c r="K26" s="553">
        <f t="shared" si="2"/>
        <v>0.16251354279523295</v>
      </c>
      <c r="L26" s="552">
        <f>'41cbenpreGI'!T26</f>
        <v>0</v>
      </c>
      <c r="M26" s="553">
        <f t="shared" si="3"/>
        <v>0</v>
      </c>
      <c r="N26" s="551">
        <f t="shared" si="5"/>
        <v>3692</v>
      </c>
      <c r="O26" s="553">
        <f t="shared" si="5"/>
        <v>100</v>
      </c>
      <c r="P26" s="554"/>
      <c r="Q26" s="554">
        <f t="shared" si="4"/>
        <v>1.4310077519379845</v>
      </c>
    </row>
    <row r="27" spans="2:25" s="550" customFormat="1" ht="18" customHeight="1" x14ac:dyDescent="0.2">
      <c r="B27" s="532" t="s">
        <v>4</v>
      </c>
      <c r="C27" s="547"/>
      <c r="D27" s="551">
        <f>'41cbenpreGI'!D27</f>
        <v>912</v>
      </c>
      <c r="F27" s="552">
        <f>'41cbenpreGI'!F27+'41cbenpreGI'!H27+'41cbenpreGI'!J27+'41cbenpreGI'!L27+'41cbenpreGI'!N27</f>
        <v>920</v>
      </c>
      <c r="G27" s="555">
        <f t="shared" si="0"/>
        <v>71.595330739299612</v>
      </c>
      <c r="H27" s="552">
        <f>'41cbenpreGI'!P27</f>
        <v>1</v>
      </c>
      <c r="I27" s="553">
        <f t="shared" si="1"/>
        <v>7.7821011673151752E-2</v>
      </c>
      <c r="J27" s="552">
        <f>'41cbenpreGI'!R27</f>
        <v>364</v>
      </c>
      <c r="K27" s="553">
        <f t="shared" si="2"/>
        <v>28.326848249027236</v>
      </c>
      <c r="L27" s="552">
        <f>'41cbenpreGI'!T27</f>
        <v>0</v>
      </c>
      <c r="M27" s="553">
        <f t="shared" si="3"/>
        <v>0</v>
      </c>
      <c r="N27" s="552">
        <f t="shared" si="5"/>
        <v>1285</v>
      </c>
      <c r="O27" s="553">
        <f t="shared" si="5"/>
        <v>100</v>
      </c>
      <c r="P27" s="554"/>
      <c r="Q27" s="554">
        <f t="shared" si="4"/>
        <v>1.4089912280701755</v>
      </c>
    </row>
    <row r="28" spans="2:25" s="550" customFormat="1" ht="8.25" customHeight="1" x14ac:dyDescent="0.2">
      <c r="B28" s="556"/>
      <c r="C28" s="547"/>
      <c r="D28" s="557"/>
      <c r="F28" s="551"/>
      <c r="G28" s="558"/>
      <c r="H28" s="551"/>
      <c r="I28" s="558"/>
      <c r="J28" s="551"/>
      <c r="K28" s="558"/>
      <c r="L28" s="551"/>
      <c r="M28" s="558"/>
      <c r="N28" s="552"/>
      <c r="O28" s="554"/>
      <c r="P28" s="554"/>
      <c r="Q28" s="558"/>
    </row>
    <row r="29" spans="2:25" s="550" customFormat="1" ht="3" customHeight="1" x14ac:dyDescent="0.2">
      <c r="B29" s="546"/>
      <c r="C29" s="547"/>
      <c r="D29" s="559"/>
      <c r="F29" s="560"/>
      <c r="G29" s="560"/>
      <c r="H29" s="560"/>
      <c r="I29" s="560"/>
      <c r="J29" s="560"/>
      <c r="K29" s="560"/>
      <c r="L29" s="560"/>
      <c r="M29" s="560"/>
      <c r="N29" s="533"/>
      <c r="O29" s="560"/>
      <c r="P29" s="560"/>
      <c r="Q29" s="560"/>
    </row>
    <row r="30" spans="2:25" s="550" customFormat="1" ht="20.25" customHeight="1" x14ac:dyDescent="0.2">
      <c r="B30" s="532" t="s">
        <v>3</v>
      </c>
      <c r="C30" s="561"/>
      <c r="D30" s="533">
        <f>SUM(D10:D29)</f>
        <v>422253</v>
      </c>
      <c r="E30" s="562"/>
      <c r="F30" s="533">
        <f>SUM(F10:F27)</f>
        <v>336078</v>
      </c>
      <c r="G30" s="563">
        <f>F30*100/$N30</f>
        <v>59.549970497711577</v>
      </c>
      <c r="H30" s="533">
        <f>SUM(H10:H27)</f>
        <v>54359</v>
      </c>
      <c r="I30" s="563">
        <f>H30*100/$N30</f>
        <v>9.6319212988803304</v>
      </c>
      <c r="J30" s="533">
        <f>SUM(J10:J27)</f>
        <v>170701</v>
      </c>
      <c r="K30" s="563">
        <f>J30*100/$N30</f>
        <v>30.246667481744904</v>
      </c>
      <c r="L30" s="533">
        <f>SUM(L10:L28)</f>
        <v>3225</v>
      </c>
      <c r="M30" s="563">
        <f>L30*100/$N30</f>
        <v>0.57144072166318483</v>
      </c>
      <c r="N30" s="533">
        <f>F30+H30+J30+L30</f>
        <v>564363</v>
      </c>
      <c r="O30" s="563">
        <f>G30+I30+K30+M30</f>
        <v>100</v>
      </c>
      <c r="P30" s="564"/>
      <c r="Q30" s="564">
        <f>(N30/D30)</f>
        <v>1.3365517829358229</v>
      </c>
    </row>
    <row r="31" spans="2:25" s="550" customFormat="1" ht="5.25" customHeight="1" x14ac:dyDescent="0.2">
      <c r="B31" s="532"/>
      <c r="C31" s="561"/>
      <c r="D31" s="533"/>
      <c r="E31" s="562"/>
      <c r="F31" s="533"/>
      <c r="G31" s="564"/>
      <c r="H31" s="533"/>
      <c r="I31" s="564"/>
      <c r="J31" s="533"/>
      <c r="K31" s="564"/>
      <c r="L31" s="533"/>
      <c r="M31" s="564"/>
      <c r="N31" s="533"/>
      <c r="O31" s="564"/>
      <c r="P31" s="533"/>
      <c r="Q31" s="564"/>
      <c r="R31" s="533"/>
      <c r="S31" s="564"/>
      <c r="T31" s="533"/>
      <c r="U31" s="564"/>
      <c r="V31" s="533"/>
      <c r="W31" s="564"/>
      <c r="X31" s="564"/>
      <c r="Y31" s="564"/>
    </row>
    <row r="32" spans="2:25" s="537" customFormat="1" ht="18.75" customHeight="1" x14ac:dyDescent="0.2">
      <c r="B32" s="541" t="s">
        <v>42</v>
      </c>
      <c r="C32" s="565"/>
      <c r="D32" s="565"/>
      <c r="E32" s="565"/>
      <c r="F32" s="565"/>
      <c r="G32" s="565"/>
      <c r="H32" s="565"/>
      <c r="I32" s="565"/>
      <c r="J32" s="565"/>
      <c r="K32" s="565"/>
      <c r="L32" s="565"/>
      <c r="N32" s="565"/>
      <c r="O32" s="565"/>
      <c r="P32" s="565"/>
      <c r="Q32" s="565"/>
      <c r="R32" s="565"/>
      <c r="S32" s="565"/>
      <c r="T32" s="565"/>
      <c r="U32" s="565"/>
      <c r="V32" s="565"/>
      <c r="W32" s="565"/>
    </row>
    <row r="33" spans="2:25" x14ac:dyDescent="0.2">
      <c r="B33" s="181" t="s">
        <v>50</v>
      </c>
      <c r="F33" s="178"/>
      <c r="G33" s="178"/>
      <c r="H33" s="178"/>
      <c r="I33" s="178"/>
      <c r="J33" s="178"/>
      <c r="K33" s="178"/>
      <c r="L33" s="178"/>
      <c r="M33" s="178"/>
      <c r="N33" s="178"/>
      <c r="O33" s="178"/>
      <c r="P33" s="178"/>
      <c r="Q33" s="178"/>
      <c r="R33" s="178"/>
      <c r="S33" s="178"/>
      <c r="T33" s="178"/>
      <c r="U33" s="178"/>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22">
    <tabColor theme="0"/>
    <pageSetUpPr fitToPage="1"/>
  </sheetPr>
  <dimension ref="A1:IY53"/>
  <sheetViews>
    <sheetView zoomScaleNormal="100" workbookViewId="0"/>
  </sheetViews>
  <sheetFormatPr baseColWidth="10" defaultColWidth="11.42578125" defaultRowHeight="15" x14ac:dyDescent="0.2"/>
  <cols>
    <col min="1" max="1" width="0.7109375" style="262" customWidth="1"/>
    <col min="2" max="2" width="28.7109375" style="262" customWidth="1"/>
    <col min="3" max="3" width="11.28515625" style="262" bestFit="1" customWidth="1"/>
    <col min="4" max="4" width="10.7109375" style="262" customWidth="1"/>
    <col min="5" max="5" width="0.7109375" style="262" customWidth="1"/>
    <col min="6" max="6" width="12.85546875" style="262" customWidth="1"/>
    <col min="7" max="7" width="7.28515625" style="262" customWidth="1"/>
    <col min="8" max="8" width="0.7109375" style="262" customWidth="1"/>
    <col min="9" max="9" width="10.5703125" style="262" customWidth="1"/>
    <col min="10" max="10" width="8.5703125" style="262" customWidth="1"/>
    <col min="11" max="11" width="9.85546875" style="262" customWidth="1"/>
    <col min="12" max="17" width="11.42578125" style="262"/>
    <col min="18" max="18" width="7.5703125" style="262" customWidth="1"/>
    <col min="19" max="19" width="2.28515625" style="262" customWidth="1"/>
    <col min="20" max="16384" width="11.42578125" style="262"/>
  </cols>
  <sheetData>
    <row r="1" spans="1:259" s="2" customFormat="1" ht="9" customHeight="1" x14ac:dyDescent="0.2">
      <c r="A1" s="202"/>
      <c r="B1" s="203"/>
      <c r="C1" s="203"/>
      <c r="D1" s="203"/>
      <c r="E1" s="204"/>
      <c r="F1" s="202"/>
      <c r="G1" s="202"/>
      <c r="H1" s="204"/>
      <c r="I1" s="202"/>
      <c r="J1" s="202"/>
      <c r="K1" s="265"/>
      <c r="L1" s="265"/>
      <c r="M1" s="265"/>
      <c r="N1" s="265"/>
      <c r="O1" s="202"/>
      <c r="P1" s="202"/>
      <c r="Q1" s="202"/>
      <c r="R1" s="265"/>
      <c r="S1" s="265"/>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2"/>
      <c r="CQ1" s="202"/>
      <c r="CR1" s="202"/>
      <c r="CS1" s="202"/>
      <c r="CT1" s="202"/>
      <c r="CU1" s="202"/>
      <c r="CV1" s="202"/>
      <c r="CW1" s="202"/>
      <c r="CX1" s="202"/>
      <c r="CY1" s="202"/>
      <c r="CZ1" s="202"/>
      <c r="DA1" s="202"/>
      <c r="DB1" s="202"/>
      <c r="DC1" s="202"/>
      <c r="DD1" s="202"/>
      <c r="DE1" s="202"/>
      <c r="DF1" s="202"/>
      <c r="DG1" s="202"/>
      <c r="DH1" s="202"/>
      <c r="DI1" s="202"/>
      <c r="DJ1" s="202"/>
      <c r="DK1" s="202"/>
      <c r="DL1" s="202"/>
      <c r="DM1" s="202"/>
      <c r="DN1" s="202"/>
      <c r="DO1" s="202"/>
      <c r="DP1" s="202"/>
      <c r="DQ1" s="202"/>
      <c r="DR1" s="202"/>
      <c r="DS1" s="202"/>
      <c r="DT1" s="202"/>
      <c r="DU1" s="202"/>
      <c r="DV1" s="202"/>
      <c r="DW1" s="202"/>
      <c r="DX1" s="202"/>
      <c r="DY1" s="202"/>
      <c r="DZ1" s="202"/>
      <c r="EA1" s="202"/>
      <c r="EB1" s="202"/>
      <c r="EC1" s="202"/>
      <c r="ED1" s="202"/>
      <c r="EE1" s="202"/>
      <c r="EF1" s="202"/>
      <c r="EG1" s="202"/>
      <c r="EH1" s="202"/>
      <c r="EI1" s="202"/>
      <c r="EJ1" s="202"/>
      <c r="EK1" s="202"/>
      <c r="EL1" s="202"/>
      <c r="EM1" s="202"/>
      <c r="EN1" s="202"/>
      <c r="EO1" s="202"/>
      <c r="EP1" s="202"/>
      <c r="EQ1" s="202"/>
      <c r="ER1" s="202"/>
      <c r="ES1" s="202"/>
      <c r="ET1" s="202"/>
      <c r="EU1" s="202"/>
      <c r="EV1" s="202"/>
      <c r="EW1" s="202"/>
      <c r="EX1" s="202"/>
      <c r="EY1" s="202"/>
      <c r="EZ1" s="202"/>
      <c r="FA1" s="202"/>
      <c r="FB1" s="202"/>
      <c r="FC1" s="202"/>
      <c r="FD1" s="202"/>
      <c r="FE1" s="202"/>
      <c r="FF1" s="202"/>
      <c r="FG1" s="202"/>
      <c r="FH1" s="202"/>
      <c r="FI1" s="202"/>
      <c r="FJ1" s="202"/>
      <c r="FK1" s="202"/>
      <c r="FL1" s="202"/>
      <c r="FM1" s="202"/>
      <c r="FN1" s="202"/>
      <c r="FO1" s="202"/>
      <c r="FP1" s="202"/>
      <c r="FQ1" s="202"/>
      <c r="FR1" s="202"/>
      <c r="FS1" s="202"/>
      <c r="FT1" s="202"/>
      <c r="FU1" s="202"/>
      <c r="FV1" s="202"/>
      <c r="FW1" s="202"/>
      <c r="FX1" s="202"/>
      <c r="FY1" s="202"/>
      <c r="FZ1" s="202"/>
      <c r="GA1" s="202"/>
      <c r="GB1" s="202"/>
      <c r="GC1" s="202"/>
      <c r="GD1" s="202"/>
      <c r="GE1" s="202"/>
      <c r="GF1" s="202"/>
      <c r="GG1" s="202"/>
      <c r="GH1" s="202"/>
      <c r="GI1" s="202"/>
      <c r="GJ1" s="202"/>
      <c r="GK1" s="202"/>
      <c r="GL1" s="202"/>
      <c r="GM1" s="202"/>
      <c r="GN1" s="202"/>
      <c r="GO1" s="202"/>
      <c r="GP1" s="202"/>
      <c r="GQ1" s="202"/>
      <c r="GR1" s="202"/>
      <c r="GS1" s="202"/>
      <c r="GT1" s="202"/>
      <c r="GU1" s="202"/>
      <c r="GV1" s="202"/>
      <c r="GW1" s="202"/>
      <c r="GX1" s="202"/>
      <c r="GY1" s="202"/>
      <c r="GZ1" s="202"/>
      <c r="HA1" s="202"/>
      <c r="HB1" s="202"/>
      <c r="HC1" s="202"/>
      <c r="HD1" s="202"/>
      <c r="HE1" s="202"/>
      <c r="HF1" s="202"/>
      <c r="HG1" s="202"/>
      <c r="HH1" s="202"/>
      <c r="HI1" s="202"/>
      <c r="HJ1" s="202"/>
      <c r="HK1" s="202"/>
      <c r="HL1" s="202"/>
      <c r="HM1" s="202"/>
      <c r="HN1" s="202"/>
      <c r="HO1" s="202"/>
      <c r="HP1" s="202"/>
      <c r="HQ1" s="202"/>
      <c r="HR1" s="202"/>
      <c r="HS1" s="202"/>
      <c r="HT1" s="202"/>
      <c r="HU1" s="202"/>
      <c r="HV1" s="202"/>
      <c r="HW1" s="202"/>
      <c r="HX1" s="202"/>
      <c r="HY1" s="202"/>
      <c r="HZ1" s="202"/>
      <c r="IA1" s="202"/>
      <c r="IB1" s="202"/>
      <c r="IC1" s="202"/>
      <c r="ID1" s="202"/>
      <c r="IE1" s="202"/>
      <c r="IF1" s="202"/>
      <c r="IG1" s="202"/>
      <c r="IH1" s="202"/>
      <c r="II1" s="202"/>
      <c r="IJ1" s="202"/>
      <c r="IK1" s="202"/>
      <c r="IL1" s="202"/>
      <c r="IM1" s="202"/>
      <c r="IN1" s="202"/>
      <c r="IO1" s="202"/>
      <c r="IP1" s="202"/>
      <c r="IQ1" s="202"/>
      <c r="IR1" s="202"/>
      <c r="IS1" s="202"/>
      <c r="IT1" s="202"/>
      <c r="IU1" s="202"/>
      <c r="IV1" s="202"/>
      <c r="IW1" s="202"/>
      <c r="IX1" s="202"/>
      <c r="IY1" s="202"/>
    </row>
    <row r="2" spans="1:259" s="44" customFormat="1" ht="49.5" customHeight="1" x14ac:dyDescent="0.2">
      <c r="A2" s="206"/>
      <c r="B2" s="266"/>
      <c r="C2" s="266"/>
      <c r="D2" s="266"/>
      <c r="E2" s="266"/>
      <c r="F2" s="266"/>
      <c r="G2" s="266"/>
      <c r="H2" s="266"/>
      <c r="I2" s="206"/>
      <c r="J2" s="206"/>
      <c r="K2" s="265"/>
      <c r="L2" s="265"/>
      <c r="M2" s="265"/>
      <c r="N2" s="265"/>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c r="BT2" s="206"/>
      <c r="BU2" s="206"/>
      <c r="BV2" s="206"/>
      <c r="BW2" s="206"/>
      <c r="BX2" s="206"/>
      <c r="BY2" s="206"/>
      <c r="BZ2" s="206"/>
      <c r="CA2" s="206"/>
      <c r="CB2" s="206"/>
      <c r="CC2" s="206"/>
      <c r="CD2" s="206"/>
      <c r="CE2" s="206"/>
      <c r="CF2" s="206"/>
      <c r="CG2" s="206"/>
      <c r="CH2" s="206"/>
      <c r="CI2" s="206"/>
      <c r="CJ2" s="206"/>
      <c r="CK2" s="206"/>
      <c r="CL2" s="206"/>
      <c r="CM2" s="206"/>
      <c r="CN2" s="206"/>
      <c r="CO2" s="206"/>
      <c r="CP2" s="206"/>
      <c r="CQ2" s="206"/>
      <c r="CR2" s="206"/>
      <c r="CS2" s="206"/>
      <c r="CT2" s="206"/>
      <c r="CU2" s="206"/>
      <c r="CV2" s="206"/>
      <c r="CW2" s="206"/>
      <c r="CX2" s="206"/>
      <c r="CY2" s="206"/>
      <c r="CZ2" s="206"/>
      <c r="DA2" s="206"/>
      <c r="DB2" s="206"/>
      <c r="DC2" s="206"/>
      <c r="DD2" s="206"/>
      <c r="DE2" s="206"/>
      <c r="DF2" s="206"/>
      <c r="DG2" s="206"/>
      <c r="DH2" s="206"/>
      <c r="DI2" s="206"/>
      <c r="DJ2" s="206"/>
      <c r="DK2" s="206"/>
      <c r="DL2" s="206"/>
      <c r="DM2" s="206"/>
      <c r="DN2" s="206"/>
      <c r="DO2" s="206"/>
      <c r="DP2" s="206"/>
      <c r="DQ2" s="206"/>
      <c r="DR2" s="206"/>
      <c r="DS2" s="206"/>
      <c r="DT2" s="206"/>
      <c r="DU2" s="206"/>
      <c r="DV2" s="206"/>
      <c r="DW2" s="206"/>
      <c r="DX2" s="206"/>
      <c r="DY2" s="206"/>
      <c r="DZ2" s="206"/>
      <c r="EA2" s="206"/>
      <c r="EB2" s="206"/>
      <c r="EC2" s="206"/>
      <c r="ED2" s="206"/>
      <c r="EE2" s="206"/>
      <c r="EF2" s="206"/>
      <c r="EG2" s="206"/>
      <c r="EH2" s="206"/>
      <c r="EI2" s="206"/>
      <c r="EJ2" s="206"/>
      <c r="EK2" s="206"/>
      <c r="EL2" s="206"/>
      <c r="EM2" s="206"/>
      <c r="EN2" s="206"/>
      <c r="EO2" s="206"/>
      <c r="EP2" s="206"/>
      <c r="EQ2" s="206"/>
      <c r="ER2" s="206"/>
      <c r="ES2" s="206"/>
      <c r="ET2" s="206"/>
      <c r="EU2" s="206"/>
      <c r="EV2" s="206"/>
      <c r="EW2" s="206"/>
      <c r="EX2" s="206"/>
      <c r="EY2" s="206"/>
      <c r="EZ2" s="206"/>
      <c r="FA2" s="206"/>
      <c r="FB2" s="206"/>
      <c r="FC2" s="206"/>
      <c r="FD2" s="206"/>
      <c r="FE2" s="206"/>
      <c r="FF2" s="206"/>
      <c r="FG2" s="206"/>
      <c r="FH2" s="206"/>
      <c r="FI2" s="206"/>
      <c r="FJ2" s="206"/>
      <c r="FK2" s="206"/>
      <c r="FL2" s="206"/>
      <c r="FM2" s="206"/>
      <c r="FN2" s="206"/>
      <c r="FO2" s="206"/>
      <c r="FP2" s="206"/>
      <c r="FQ2" s="206"/>
      <c r="FR2" s="206"/>
      <c r="FS2" s="206"/>
      <c r="FT2" s="206"/>
      <c r="FU2" s="206"/>
      <c r="FV2" s="206"/>
      <c r="FW2" s="206"/>
      <c r="FX2" s="206"/>
      <c r="FY2" s="206"/>
      <c r="FZ2" s="206"/>
      <c r="GA2" s="206"/>
      <c r="GB2" s="206"/>
      <c r="GC2" s="206"/>
      <c r="GD2" s="206"/>
      <c r="GE2" s="206"/>
      <c r="GF2" s="206"/>
      <c r="GG2" s="206"/>
      <c r="GH2" s="206"/>
      <c r="GI2" s="206"/>
      <c r="GJ2" s="206"/>
      <c r="GK2" s="206"/>
      <c r="GL2" s="206"/>
      <c r="GM2" s="206"/>
      <c r="GN2" s="206"/>
      <c r="GO2" s="206"/>
      <c r="GP2" s="206"/>
      <c r="GQ2" s="206"/>
      <c r="GR2" s="206"/>
      <c r="GS2" s="206"/>
      <c r="GT2" s="206"/>
      <c r="GU2" s="206"/>
      <c r="GV2" s="206"/>
      <c r="GW2" s="206"/>
      <c r="GX2" s="206"/>
      <c r="GY2" s="206"/>
      <c r="GZ2" s="206"/>
      <c r="HA2" s="206"/>
      <c r="HB2" s="206"/>
      <c r="HC2" s="206"/>
      <c r="HD2" s="206"/>
      <c r="HE2" s="206"/>
      <c r="HF2" s="206"/>
      <c r="HG2" s="206"/>
      <c r="HH2" s="206"/>
      <c r="HI2" s="206"/>
      <c r="HJ2" s="206"/>
      <c r="HK2" s="206"/>
      <c r="HL2" s="206"/>
      <c r="HM2" s="206"/>
      <c r="HN2" s="206"/>
      <c r="HO2" s="206"/>
      <c r="HP2" s="206"/>
      <c r="HQ2" s="206"/>
      <c r="HR2" s="206"/>
      <c r="HS2" s="206"/>
      <c r="HT2" s="206"/>
      <c r="HU2" s="206"/>
      <c r="HV2" s="206"/>
      <c r="HW2" s="206"/>
      <c r="HX2" s="206"/>
      <c r="HY2" s="206"/>
      <c r="HZ2" s="206"/>
      <c r="IA2" s="206"/>
      <c r="IB2" s="206"/>
      <c r="IC2" s="206"/>
      <c r="ID2" s="206"/>
      <c r="IE2" s="206"/>
      <c r="IF2" s="206"/>
      <c r="IG2" s="206"/>
      <c r="IH2" s="206"/>
      <c r="II2" s="206"/>
      <c r="IJ2" s="206"/>
      <c r="IK2" s="206"/>
      <c r="IL2" s="206"/>
      <c r="IM2" s="206"/>
      <c r="IN2" s="206"/>
      <c r="IO2" s="206"/>
      <c r="IP2" s="206"/>
      <c r="IQ2" s="206"/>
      <c r="IR2" s="206"/>
      <c r="IS2" s="206"/>
      <c r="IT2" s="206"/>
      <c r="IU2" s="206"/>
      <c r="IV2" s="206"/>
      <c r="IW2" s="206"/>
      <c r="IX2" s="206"/>
      <c r="IY2" s="206"/>
    </row>
    <row r="3" spans="1:259" s="7" customFormat="1" ht="6.95" customHeight="1" x14ac:dyDescent="0.2">
      <c r="A3" s="209"/>
      <c r="B3" s="1060"/>
      <c r="C3" s="1060"/>
      <c r="D3" s="1060"/>
      <c r="E3" s="1060"/>
      <c r="F3" s="1060"/>
      <c r="G3" s="1060"/>
      <c r="H3" s="1060"/>
      <c r="I3" s="209"/>
      <c r="J3" s="209"/>
      <c r="K3" s="265"/>
      <c r="L3" s="265"/>
      <c r="M3" s="265"/>
      <c r="N3" s="265"/>
      <c r="O3" s="209"/>
      <c r="P3" s="209"/>
      <c r="Q3" s="209"/>
      <c r="R3" s="206"/>
      <c r="S3" s="206"/>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09"/>
      <c r="BW3" s="209"/>
      <c r="BX3" s="209"/>
      <c r="BY3" s="209"/>
      <c r="BZ3" s="209"/>
      <c r="CA3" s="209"/>
      <c r="CB3" s="209"/>
      <c r="CC3" s="209"/>
      <c r="CD3" s="209"/>
      <c r="CE3" s="209"/>
      <c r="CF3" s="209"/>
      <c r="CG3" s="209"/>
      <c r="CH3" s="209"/>
      <c r="CI3" s="209"/>
      <c r="CJ3" s="209"/>
      <c r="CK3" s="209"/>
      <c r="CL3" s="209"/>
      <c r="CM3" s="209"/>
      <c r="CN3" s="209"/>
      <c r="CO3" s="209"/>
      <c r="CP3" s="209"/>
      <c r="CQ3" s="209"/>
      <c r="CR3" s="209"/>
      <c r="CS3" s="209"/>
      <c r="CT3" s="209"/>
      <c r="CU3" s="209"/>
      <c r="CV3" s="209"/>
      <c r="CW3" s="209"/>
      <c r="CX3" s="209"/>
      <c r="CY3" s="209"/>
      <c r="CZ3" s="209"/>
      <c r="DA3" s="209"/>
      <c r="DB3" s="209"/>
      <c r="DC3" s="209"/>
      <c r="DD3" s="209"/>
      <c r="DE3" s="209"/>
      <c r="DF3" s="209"/>
      <c r="DG3" s="209"/>
      <c r="DH3" s="209"/>
      <c r="DI3" s="209"/>
      <c r="DJ3" s="209"/>
      <c r="DK3" s="209"/>
      <c r="DL3" s="209"/>
      <c r="DM3" s="209"/>
      <c r="DN3" s="209"/>
      <c r="DO3" s="209"/>
      <c r="DP3" s="209"/>
      <c r="DQ3" s="209"/>
      <c r="DR3" s="209"/>
      <c r="DS3" s="209"/>
      <c r="DT3" s="209"/>
      <c r="DU3" s="209"/>
      <c r="DV3" s="209"/>
      <c r="DW3" s="209"/>
      <c r="DX3" s="209"/>
      <c r="DY3" s="209"/>
      <c r="DZ3" s="209"/>
      <c r="EA3" s="209"/>
      <c r="EB3" s="209"/>
      <c r="EC3" s="209"/>
      <c r="ED3" s="209"/>
      <c r="EE3" s="209"/>
      <c r="EF3" s="209"/>
      <c r="EG3" s="209"/>
      <c r="EH3" s="209"/>
      <c r="EI3" s="209"/>
      <c r="EJ3" s="209"/>
      <c r="EK3" s="209"/>
      <c r="EL3" s="209"/>
      <c r="EM3" s="209"/>
      <c r="EN3" s="209"/>
      <c r="EO3" s="209"/>
      <c r="EP3" s="209"/>
      <c r="EQ3" s="209"/>
      <c r="ER3" s="209"/>
      <c r="ES3" s="209"/>
      <c r="ET3" s="209"/>
      <c r="EU3" s="209"/>
      <c r="EV3" s="209"/>
      <c r="EW3" s="209"/>
      <c r="EX3" s="209"/>
      <c r="EY3" s="209"/>
      <c r="EZ3" s="209"/>
      <c r="FA3" s="209"/>
      <c r="FB3" s="209"/>
      <c r="FC3" s="209"/>
      <c r="FD3" s="209"/>
      <c r="FE3" s="209"/>
      <c r="FF3" s="209"/>
      <c r="FG3" s="209"/>
      <c r="FH3" s="209"/>
      <c r="FI3" s="209"/>
      <c r="FJ3" s="209"/>
      <c r="FK3" s="209"/>
      <c r="FL3" s="209"/>
      <c r="FM3" s="209"/>
      <c r="FN3" s="209"/>
      <c r="FO3" s="209"/>
      <c r="FP3" s="209"/>
      <c r="FQ3" s="209"/>
      <c r="FR3" s="209"/>
      <c r="FS3" s="209"/>
      <c r="FT3" s="209"/>
      <c r="FU3" s="209"/>
      <c r="FV3" s="209"/>
      <c r="FW3" s="209"/>
      <c r="FX3" s="209"/>
      <c r="FY3" s="209"/>
      <c r="FZ3" s="209"/>
      <c r="GA3" s="209"/>
      <c r="GB3" s="209"/>
      <c r="GC3" s="209"/>
      <c r="GD3" s="209"/>
      <c r="GE3" s="209"/>
      <c r="GF3" s="209"/>
      <c r="GG3" s="209"/>
      <c r="GH3" s="209"/>
      <c r="GI3" s="209"/>
      <c r="GJ3" s="209"/>
      <c r="GK3" s="209"/>
      <c r="GL3" s="209"/>
      <c r="GM3" s="209"/>
      <c r="GN3" s="209"/>
      <c r="GO3" s="209"/>
      <c r="GP3" s="209"/>
      <c r="GQ3" s="209"/>
      <c r="GR3" s="209"/>
      <c r="GS3" s="209"/>
      <c r="GT3" s="209"/>
      <c r="GU3" s="209"/>
      <c r="GV3" s="209"/>
      <c r="GW3" s="209"/>
      <c r="GX3" s="209"/>
      <c r="GY3" s="209"/>
      <c r="GZ3" s="209"/>
      <c r="HA3" s="209"/>
      <c r="HB3" s="209"/>
      <c r="HC3" s="209"/>
      <c r="HD3" s="209"/>
      <c r="HE3" s="209"/>
      <c r="HF3" s="209"/>
      <c r="HG3" s="209"/>
      <c r="HH3" s="209"/>
      <c r="HI3" s="209"/>
      <c r="HJ3" s="209"/>
      <c r="HK3" s="209"/>
      <c r="HL3" s="209"/>
      <c r="HM3" s="209"/>
      <c r="HN3" s="209"/>
      <c r="HO3" s="209"/>
      <c r="HP3" s="209"/>
      <c r="HQ3" s="209"/>
      <c r="HR3" s="209"/>
      <c r="HS3" s="209"/>
      <c r="HT3" s="209"/>
      <c r="HU3" s="209"/>
      <c r="HV3" s="209"/>
      <c r="HW3" s="209"/>
      <c r="HX3" s="209"/>
      <c r="HY3" s="209"/>
      <c r="HZ3" s="209"/>
      <c r="IA3" s="209"/>
      <c r="IB3" s="209"/>
      <c r="IC3" s="209"/>
      <c r="ID3" s="209"/>
      <c r="IE3" s="209"/>
      <c r="IF3" s="209"/>
      <c r="IG3" s="209"/>
      <c r="IH3" s="209"/>
      <c r="II3" s="209"/>
      <c r="IJ3" s="209"/>
      <c r="IK3" s="209"/>
      <c r="IL3" s="209"/>
      <c r="IM3" s="209"/>
      <c r="IN3" s="209"/>
      <c r="IO3" s="209"/>
      <c r="IP3" s="209"/>
      <c r="IQ3" s="209"/>
      <c r="IR3" s="209"/>
      <c r="IS3" s="209"/>
      <c r="IT3" s="209"/>
      <c r="IU3" s="209"/>
      <c r="IV3" s="209"/>
      <c r="IW3" s="209"/>
      <c r="IX3" s="209"/>
      <c r="IY3" s="209"/>
    </row>
    <row r="4" spans="1:259" s="7" customFormat="1" ht="41.25" customHeight="1" x14ac:dyDescent="0.2">
      <c r="A4" s="1136" t="s">
        <v>433</v>
      </c>
      <c r="B4" s="1136"/>
      <c r="C4" s="1136"/>
      <c r="D4" s="1136"/>
      <c r="E4" s="1136"/>
      <c r="F4" s="1136"/>
      <c r="G4" s="1136"/>
      <c r="H4" s="1136"/>
      <c r="I4" s="1136"/>
      <c r="J4" s="1136"/>
      <c r="K4" s="1136"/>
      <c r="L4" s="1136"/>
      <c r="M4" s="1136"/>
      <c r="N4" s="1136"/>
      <c r="O4" s="1136"/>
      <c r="P4" s="1136"/>
      <c r="Q4" s="1136"/>
      <c r="R4" s="267"/>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09"/>
      <c r="BS4" s="209"/>
      <c r="BT4" s="209"/>
      <c r="BU4" s="209"/>
      <c r="BV4" s="209"/>
      <c r="BW4" s="209"/>
      <c r="BX4" s="209"/>
      <c r="BY4" s="209"/>
      <c r="BZ4" s="209"/>
      <c r="CA4" s="209"/>
      <c r="CB4" s="209"/>
      <c r="CC4" s="209"/>
      <c r="CD4" s="209"/>
      <c r="CE4" s="209"/>
      <c r="CF4" s="209"/>
      <c r="CG4" s="209"/>
      <c r="CH4" s="209"/>
      <c r="CI4" s="209"/>
      <c r="CJ4" s="209"/>
      <c r="CK4" s="209"/>
      <c r="CL4" s="209"/>
      <c r="CM4" s="209"/>
      <c r="CN4" s="209"/>
      <c r="CO4" s="209"/>
      <c r="CP4" s="209"/>
      <c r="CQ4" s="209"/>
      <c r="CR4" s="209"/>
      <c r="CS4" s="209"/>
      <c r="CT4" s="209"/>
      <c r="CU4" s="209"/>
      <c r="CV4" s="209"/>
      <c r="CW4" s="209"/>
      <c r="CX4" s="209"/>
      <c r="CY4" s="209"/>
      <c r="CZ4" s="209"/>
      <c r="DA4" s="209"/>
      <c r="DB4" s="209"/>
      <c r="DC4" s="209"/>
      <c r="DD4" s="209"/>
      <c r="DE4" s="209"/>
      <c r="DF4" s="209"/>
      <c r="DG4" s="209"/>
      <c r="DH4" s="209"/>
      <c r="DI4" s="209"/>
      <c r="DJ4" s="209"/>
      <c r="DK4" s="209"/>
      <c r="DL4" s="209"/>
      <c r="DM4" s="209"/>
      <c r="DN4" s="209"/>
      <c r="DO4" s="209"/>
      <c r="DP4" s="209"/>
      <c r="DQ4" s="209"/>
      <c r="DR4" s="209"/>
      <c r="DS4" s="209"/>
      <c r="DT4" s="209"/>
      <c r="DU4" s="209"/>
      <c r="DV4" s="209"/>
      <c r="DW4" s="209"/>
      <c r="DX4" s="209"/>
      <c r="DY4" s="209"/>
      <c r="DZ4" s="209"/>
      <c r="EA4" s="209"/>
      <c r="EB4" s="209"/>
      <c r="EC4" s="209"/>
      <c r="ED4" s="209"/>
      <c r="EE4" s="209"/>
      <c r="EF4" s="209"/>
      <c r="EG4" s="209"/>
      <c r="EH4" s="209"/>
      <c r="EI4" s="209"/>
      <c r="EJ4" s="209"/>
      <c r="EK4" s="209"/>
      <c r="EL4" s="209"/>
      <c r="EM4" s="209"/>
      <c r="EN4" s="209"/>
      <c r="EO4" s="209"/>
      <c r="EP4" s="209"/>
      <c r="EQ4" s="209"/>
      <c r="ER4" s="209"/>
      <c r="ES4" s="209"/>
      <c r="ET4" s="209"/>
      <c r="EU4" s="209"/>
      <c r="EV4" s="209"/>
      <c r="EW4" s="209"/>
      <c r="EX4" s="209"/>
      <c r="EY4" s="209"/>
      <c r="EZ4" s="209"/>
      <c r="FA4" s="209"/>
      <c r="FB4" s="209"/>
      <c r="FC4" s="209"/>
      <c r="FD4" s="209"/>
      <c r="FE4" s="209"/>
      <c r="FF4" s="209"/>
      <c r="FG4" s="209"/>
      <c r="FH4" s="209"/>
      <c r="FI4" s="209"/>
      <c r="FJ4" s="209"/>
      <c r="FK4" s="209"/>
      <c r="FL4" s="209"/>
      <c r="FM4" s="209"/>
      <c r="FN4" s="209"/>
      <c r="FO4" s="209"/>
      <c r="FP4" s="209"/>
      <c r="FQ4" s="209"/>
      <c r="FR4" s="209"/>
      <c r="FS4" s="209"/>
      <c r="FT4" s="209"/>
      <c r="FU4" s="209"/>
      <c r="FV4" s="209"/>
      <c r="FW4" s="209"/>
      <c r="FX4" s="209"/>
      <c r="FY4" s="209"/>
      <c r="FZ4" s="209"/>
      <c r="GA4" s="209"/>
      <c r="GB4" s="209"/>
      <c r="GC4" s="209"/>
      <c r="GD4" s="209"/>
      <c r="GE4" s="209"/>
      <c r="GF4" s="209"/>
      <c r="GG4" s="209"/>
      <c r="GH4" s="209"/>
      <c r="GI4" s="209"/>
      <c r="GJ4" s="209"/>
      <c r="GK4" s="209"/>
      <c r="GL4" s="209"/>
      <c r="GM4" s="209"/>
      <c r="GN4" s="209"/>
      <c r="GO4" s="209"/>
      <c r="GP4" s="209"/>
      <c r="GQ4" s="209"/>
      <c r="GR4" s="209"/>
      <c r="GS4" s="209"/>
      <c r="GT4" s="209"/>
      <c r="GU4" s="209"/>
      <c r="GV4" s="209"/>
      <c r="GW4" s="209"/>
      <c r="GX4" s="209"/>
      <c r="GY4" s="209"/>
      <c r="GZ4" s="209"/>
      <c r="HA4" s="209"/>
      <c r="HB4" s="209"/>
      <c r="HC4" s="209"/>
      <c r="HD4" s="209"/>
      <c r="HE4" s="209"/>
      <c r="HF4" s="209"/>
      <c r="HG4" s="209"/>
      <c r="HH4" s="209"/>
      <c r="HI4" s="209"/>
      <c r="HJ4" s="209"/>
      <c r="HK4" s="209"/>
      <c r="HL4" s="209"/>
      <c r="HM4" s="209"/>
      <c r="HN4" s="209"/>
      <c r="HO4" s="209"/>
      <c r="HP4" s="209"/>
      <c r="HQ4" s="209"/>
      <c r="HR4" s="209"/>
      <c r="HS4" s="209"/>
      <c r="HT4" s="209"/>
      <c r="HU4" s="209"/>
      <c r="HV4" s="209"/>
      <c r="HW4" s="209"/>
      <c r="HX4" s="209"/>
      <c r="HY4" s="209"/>
      <c r="HZ4" s="209"/>
      <c r="IA4" s="209"/>
      <c r="IB4" s="209"/>
      <c r="IC4" s="209"/>
      <c r="ID4" s="209"/>
      <c r="IE4" s="209"/>
      <c r="IF4" s="209"/>
      <c r="IG4" s="209"/>
      <c r="IH4" s="209"/>
      <c r="II4" s="209"/>
      <c r="IJ4" s="209"/>
      <c r="IK4" s="209"/>
      <c r="IL4" s="209"/>
      <c r="IM4" s="209"/>
      <c r="IN4" s="209"/>
      <c r="IO4" s="209"/>
      <c r="IP4" s="209"/>
      <c r="IQ4" s="209"/>
      <c r="IR4" s="209"/>
      <c r="IS4" s="209"/>
      <c r="IT4" s="209"/>
      <c r="IU4" s="209"/>
      <c r="IV4" s="209"/>
      <c r="IW4" s="209"/>
      <c r="IX4" s="209"/>
      <c r="IY4" s="209"/>
    </row>
    <row r="5" spans="1:259" s="7" customFormat="1" ht="12" customHeight="1" x14ac:dyDescent="0.2">
      <c r="A5" s="209"/>
      <c r="B5" s="1061" t="str">
        <f>porsaad!B6</f>
        <v>Situación a 28 de febrero de 2023</v>
      </c>
      <c r="C5" s="1061"/>
      <c r="D5" s="1061"/>
      <c r="E5" s="1061"/>
      <c r="F5" s="1061"/>
      <c r="G5" s="1061"/>
      <c r="H5" s="1061"/>
      <c r="I5" s="1061"/>
      <c r="J5" s="1061"/>
      <c r="K5" s="1061"/>
      <c r="L5" s="1061"/>
      <c r="M5" s="1061"/>
      <c r="N5" s="1061"/>
      <c r="O5" s="1061"/>
      <c r="P5" s="1061"/>
      <c r="Q5" s="1061"/>
      <c r="R5" s="91"/>
      <c r="S5" s="91"/>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c r="BJ5" s="209"/>
      <c r="BK5" s="209"/>
      <c r="BL5" s="209"/>
      <c r="BM5" s="209"/>
      <c r="BN5" s="209"/>
      <c r="BO5" s="209"/>
      <c r="BP5" s="209"/>
      <c r="BQ5" s="209"/>
      <c r="BR5" s="209"/>
      <c r="BS5" s="209"/>
      <c r="BT5" s="209"/>
      <c r="BU5" s="209"/>
      <c r="BV5" s="209"/>
      <c r="BW5" s="209"/>
      <c r="BX5" s="209"/>
      <c r="BY5" s="209"/>
      <c r="BZ5" s="209"/>
      <c r="CA5" s="209"/>
      <c r="CB5" s="209"/>
      <c r="CC5" s="209"/>
      <c r="CD5" s="209"/>
      <c r="CE5" s="209"/>
      <c r="CF5" s="209"/>
      <c r="CG5" s="209"/>
      <c r="CH5" s="209"/>
      <c r="CI5" s="209"/>
      <c r="CJ5" s="209"/>
      <c r="CK5" s="209"/>
      <c r="CL5" s="209"/>
      <c r="CM5" s="209"/>
      <c r="CN5" s="209"/>
      <c r="CO5" s="209"/>
      <c r="CP5" s="209"/>
      <c r="CQ5" s="209"/>
      <c r="CR5" s="209"/>
      <c r="CS5" s="209"/>
      <c r="CT5" s="209"/>
      <c r="CU5" s="209"/>
      <c r="CV5" s="209"/>
      <c r="CW5" s="209"/>
      <c r="CX5" s="209"/>
      <c r="CY5" s="209"/>
      <c r="CZ5" s="209"/>
      <c r="DA5" s="209"/>
      <c r="DB5" s="209"/>
      <c r="DC5" s="209"/>
      <c r="DD5" s="209"/>
      <c r="DE5" s="209"/>
      <c r="DF5" s="209"/>
      <c r="DG5" s="209"/>
      <c r="DH5" s="209"/>
      <c r="DI5" s="209"/>
      <c r="DJ5" s="209"/>
      <c r="DK5" s="209"/>
      <c r="DL5" s="209"/>
      <c r="DM5" s="209"/>
      <c r="DN5" s="209"/>
      <c r="DO5" s="209"/>
      <c r="DP5" s="209"/>
      <c r="DQ5" s="209"/>
      <c r="DR5" s="209"/>
      <c r="DS5" s="209"/>
      <c r="DT5" s="209"/>
      <c r="DU5" s="209"/>
      <c r="DV5" s="209"/>
      <c r="DW5" s="209"/>
      <c r="DX5" s="209"/>
      <c r="DY5" s="209"/>
      <c r="DZ5" s="209"/>
      <c r="EA5" s="209"/>
      <c r="EB5" s="209"/>
      <c r="EC5" s="209"/>
      <c r="ED5" s="209"/>
      <c r="EE5" s="209"/>
      <c r="EF5" s="209"/>
      <c r="EG5" s="209"/>
      <c r="EH5" s="209"/>
      <c r="EI5" s="209"/>
      <c r="EJ5" s="209"/>
      <c r="EK5" s="209"/>
      <c r="EL5" s="209"/>
      <c r="EM5" s="209"/>
      <c r="EN5" s="209"/>
      <c r="EO5" s="209"/>
      <c r="EP5" s="209"/>
      <c r="EQ5" s="209"/>
      <c r="ER5" s="209"/>
      <c r="ES5" s="209"/>
      <c r="ET5" s="209"/>
      <c r="EU5" s="209"/>
      <c r="EV5" s="209"/>
      <c r="EW5" s="209"/>
      <c r="EX5" s="209"/>
      <c r="EY5" s="209"/>
      <c r="EZ5" s="209"/>
      <c r="FA5" s="209"/>
      <c r="FB5" s="209"/>
      <c r="FC5" s="209"/>
      <c r="FD5" s="209"/>
      <c r="FE5" s="209"/>
      <c r="FF5" s="209"/>
      <c r="FG5" s="209"/>
      <c r="FH5" s="209"/>
      <c r="FI5" s="209"/>
      <c r="FJ5" s="209"/>
      <c r="FK5" s="209"/>
      <c r="FL5" s="209"/>
      <c r="FM5" s="209"/>
      <c r="FN5" s="209"/>
      <c r="FO5" s="209"/>
      <c r="FP5" s="209"/>
      <c r="FQ5" s="209"/>
      <c r="FR5" s="209"/>
      <c r="FS5" s="209"/>
      <c r="FT5" s="209"/>
      <c r="FU5" s="209"/>
      <c r="FV5" s="209"/>
      <c r="FW5" s="209"/>
      <c r="FX5" s="209"/>
      <c r="FY5" s="209"/>
      <c r="FZ5" s="209"/>
      <c r="GA5" s="209"/>
      <c r="GB5" s="209"/>
      <c r="GC5" s="209"/>
      <c r="GD5" s="209"/>
      <c r="GE5" s="209"/>
      <c r="GF5" s="209"/>
      <c r="GG5" s="209"/>
      <c r="GH5" s="209"/>
      <c r="GI5" s="209"/>
      <c r="GJ5" s="209"/>
      <c r="GK5" s="209"/>
      <c r="GL5" s="209"/>
      <c r="GM5" s="209"/>
      <c r="GN5" s="209"/>
      <c r="GO5" s="209"/>
      <c r="GP5" s="209"/>
      <c r="GQ5" s="209"/>
      <c r="GR5" s="209"/>
      <c r="GS5" s="209"/>
      <c r="GT5" s="209"/>
      <c r="GU5" s="209"/>
      <c r="GV5" s="209"/>
      <c r="GW5" s="209"/>
      <c r="GX5" s="209"/>
      <c r="GY5" s="209"/>
      <c r="GZ5" s="209"/>
      <c r="HA5" s="209"/>
      <c r="HB5" s="209"/>
      <c r="HC5" s="209"/>
      <c r="HD5" s="209"/>
      <c r="HE5" s="209"/>
      <c r="HF5" s="209"/>
      <c r="HG5" s="209"/>
      <c r="HH5" s="209"/>
      <c r="HI5" s="209"/>
      <c r="HJ5" s="209"/>
      <c r="HK5" s="209"/>
      <c r="HL5" s="209"/>
      <c r="HM5" s="209"/>
      <c r="HN5" s="209"/>
      <c r="HO5" s="209"/>
      <c r="HP5" s="209"/>
      <c r="HQ5" s="209"/>
      <c r="HR5" s="209"/>
      <c r="HS5" s="209"/>
      <c r="HT5" s="209"/>
      <c r="HU5" s="209"/>
      <c r="HV5" s="209"/>
      <c r="HW5" s="209"/>
      <c r="HX5" s="209"/>
      <c r="HY5" s="209"/>
      <c r="HZ5" s="209"/>
      <c r="IA5" s="209"/>
      <c r="IB5" s="209"/>
      <c r="IC5" s="209"/>
      <c r="ID5" s="209"/>
      <c r="IE5" s="209"/>
      <c r="IF5" s="209"/>
      <c r="IG5" s="209"/>
      <c r="IH5" s="209"/>
      <c r="II5" s="209"/>
      <c r="IJ5" s="209"/>
      <c r="IK5" s="209"/>
      <c r="IL5" s="209"/>
      <c r="IM5" s="209"/>
      <c r="IN5" s="209"/>
      <c r="IO5" s="209"/>
      <c r="IP5" s="209"/>
      <c r="IQ5" s="209"/>
      <c r="IR5" s="209"/>
      <c r="IS5" s="209"/>
      <c r="IT5" s="209"/>
      <c r="IU5" s="209"/>
      <c r="IV5" s="209"/>
      <c r="IW5" s="209"/>
      <c r="IX5" s="209"/>
      <c r="IY5" s="209"/>
    </row>
    <row r="6" spans="1:259" s="7" customFormat="1" ht="6.95" customHeight="1" x14ac:dyDescent="0.2">
      <c r="A6" s="209"/>
      <c r="B6" s="209"/>
      <c r="C6" s="209"/>
      <c r="D6" s="209"/>
      <c r="E6" s="209"/>
      <c r="F6" s="209"/>
      <c r="G6" s="209"/>
      <c r="H6" s="209"/>
      <c r="I6" s="209"/>
      <c r="J6" s="209"/>
      <c r="K6" s="209"/>
      <c r="L6" s="268"/>
      <c r="M6" s="268"/>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09"/>
      <c r="BA6" s="209"/>
      <c r="BB6" s="209"/>
      <c r="BC6" s="209"/>
      <c r="BD6" s="209"/>
      <c r="BE6" s="209"/>
      <c r="BF6" s="209"/>
      <c r="BG6" s="209"/>
      <c r="BH6" s="209"/>
      <c r="BI6" s="209"/>
      <c r="BJ6" s="209"/>
      <c r="BK6" s="209"/>
      <c r="BL6" s="209"/>
      <c r="BM6" s="209"/>
      <c r="BN6" s="209"/>
      <c r="BO6" s="209"/>
      <c r="BP6" s="209"/>
      <c r="BQ6" s="209"/>
      <c r="BR6" s="209"/>
      <c r="BS6" s="209"/>
      <c r="BT6" s="209"/>
      <c r="BU6" s="209"/>
      <c r="BV6" s="209"/>
      <c r="BW6" s="209"/>
      <c r="BX6" s="209"/>
      <c r="BY6" s="209"/>
      <c r="BZ6" s="209"/>
      <c r="CA6" s="209"/>
      <c r="CB6" s="209"/>
      <c r="CC6" s="209"/>
      <c r="CD6" s="209"/>
      <c r="CE6" s="209"/>
      <c r="CF6" s="209"/>
      <c r="CG6" s="209"/>
      <c r="CH6" s="209"/>
      <c r="CI6" s="209"/>
      <c r="CJ6" s="209"/>
      <c r="CK6" s="209"/>
      <c r="CL6" s="209"/>
      <c r="CM6" s="209"/>
      <c r="CN6" s="209"/>
      <c r="CO6" s="209"/>
      <c r="CP6" s="209"/>
      <c r="CQ6" s="209"/>
      <c r="CR6" s="209"/>
      <c r="CS6" s="209"/>
      <c r="CT6" s="209"/>
      <c r="CU6" s="209"/>
      <c r="CV6" s="209"/>
      <c r="CW6" s="209"/>
      <c r="CX6" s="209"/>
      <c r="CY6" s="209"/>
      <c r="CZ6" s="209"/>
      <c r="DA6" s="209"/>
      <c r="DB6" s="209"/>
      <c r="DC6" s="209"/>
      <c r="DD6" s="209"/>
      <c r="DE6" s="209"/>
      <c r="DF6" s="209"/>
      <c r="DG6" s="209"/>
      <c r="DH6" s="209"/>
      <c r="DI6" s="209"/>
      <c r="DJ6" s="209"/>
      <c r="DK6" s="209"/>
      <c r="DL6" s="209"/>
      <c r="DM6" s="209"/>
      <c r="DN6" s="209"/>
      <c r="DO6" s="209"/>
      <c r="DP6" s="209"/>
      <c r="DQ6" s="209"/>
      <c r="DR6" s="209"/>
      <c r="DS6" s="209"/>
      <c r="DT6" s="209"/>
      <c r="DU6" s="209"/>
      <c r="DV6" s="209"/>
      <c r="DW6" s="209"/>
      <c r="DX6" s="209"/>
      <c r="DY6" s="209"/>
      <c r="DZ6" s="209"/>
      <c r="EA6" s="209"/>
      <c r="EB6" s="209"/>
      <c r="EC6" s="209"/>
      <c r="ED6" s="209"/>
      <c r="EE6" s="209"/>
      <c r="EF6" s="209"/>
      <c r="EG6" s="209"/>
      <c r="EH6" s="209"/>
      <c r="EI6" s="209"/>
      <c r="EJ6" s="209"/>
      <c r="EK6" s="209"/>
      <c r="EL6" s="209"/>
      <c r="EM6" s="209"/>
      <c r="EN6" s="209"/>
      <c r="EO6" s="209"/>
      <c r="EP6" s="209"/>
      <c r="EQ6" s="209"/>
      <c r="ER6" s="209"/>
      <c r="ES6" s="209"/>
      <c r="ET6" s="209"/>
      <c r="EU6" s="209"/>
      <c r="EV6" s="209"/>
      <c r="EW6" s="209"/>
      <c r="EX6" s="209"/>
      <c r="EY6" s="209"/>
      <c r="EZ6" s="209"/>
      <c r="FA6" s="209"/>
      <c r="FB6" s="209"/>
      <c r="FC6" s="209"/>
      <c r="FD6" s="209"/>
      <c r="FE6" s="209"/>
      <c r="FF6" s="209"/>
      <c r="FG6" s="209"/>
      <c r="FH6" s="209"/>
      <c r="FI6" s="209"/>
      <c r="FJ6" s="209"/>
      <c r="FK6" s="209"/>
      <c r="FL6" s="209"/>
      <c r="FM6" s="209"/>
      <c r="FN6" s="209"/>
      <c r="FO6" s="209"/>
      <c r="FP6" s="209"/>
      <c r="FQ6" s="209"/>
      <c r="FR6" s="209"/>
      <c r="FS6" s="209"/>
      <c r="FT6" s="209"/>
      <c r="FU6" s="209"/>
      <c r="FV6" s="209"/>
      <c r="FW6" s="209"/>
      <c r="FX6" s="209"/>
      <c r="FY6" s="209"/>
      <c r="FZ6" s="209"/>
      <c r="GA6" s="209"/>
      <c r="GB6" s="209"/>
      <c r="GC6" s="209"/>
      <c r="GD6" s="209"/>
      <c r="GE6" s="209"/>
      <c r="GF6" s="209"/>
      <c r="GG6" s="209"/>
      <c r="GH6" s="209"/>
      <c r="GI6" s="209"/>
      <c r="GJ6" s="209"/>
      <c r="GK6" s="209"/>
      <c r="GL6" s="209"/>
      <c r="GM6" s="209"/>
      <c r="GN6" s="209"/>
      <c r="GO6" s="209"/>
      <c r="GP6" s="209"/>
      <c r="GQ6" s="209"/>
      <c r="GR6" s="209"/>
      <c r="GS6" s="209"/>
      <c r="GT6" s="209"/>
      <c r="GU6" s="209"/>
      <c r="GV6" s="209"/>
      <c r="GW6" s="209"/>
      <c r="GX6" s="209"/>
      <c r="GY6" s="209"/>
      <c r="GZ6" s="209"/>
      <c r="HA6" s="209"/>
      <c r="HB6" s="209"/>
      <c r="HC6" s="209"/>
      <c r="HD6" s="209"/>
      <c r="HE6" s="209"/>
      <c r="HF6" s="209"/>
      <c r="HG6" s="209"/>
      <c r="HH6" s="209"/>
      <c r="HI6" s="209"/>
      <c r="HJ6" s="209"/>
      <c r="HK6" s="209"/>
      <c r="HL6" s="209"/>
      <c r="HM6" s="209"/>
      <c r="HN6" s="209"/>
      <c r="HO6" s="209"/>
      <c r="HP6" s="209"/>
      <c r="HQ6" s="209"/>
      <c r="HR6" s="209"/>
      <c r="HS6" s="209"/>
      <c r="HT6" s="209"/>
      <c r="HU6" s="209"/>
      <c r="HV6" s="209"/>
      <c r="HW6" s="209"/>
      <c r="HX6" s="209"/>
      <c r="HY6" s="209"/>
      <c r="HZ6" s="209"/>
      <c r="IA6" s="209"/>
      <c r="IB6" s="209"/>
      <c r="IC6" s="209"/>
      <c r="ID6" s="209"/>
      <c r="IE6" s="209"/>
      <c r="IF6" s="209"/>
      <c r="IG6" s="209"/>
      <c r="IH6" s="209"/>
      <c r="II6" s="209"/>
      <c r="IJ6" s="209"/>
      <c r="IK6" s="209"/>
      <c r="IL6" s="209"/>
      <c r="IM6" s="209"/>
      <c r="IN6" s="209"/>
      <c r="IO6" s="209"/>
      <c r="IP6" s="209"/>
      <c r="IQ6" s="209"/>
      <c r="IR6" s="209"/>
      <c r="IS6" s="209"/>
      <c r="IT6" s="209"/>
      <c r="IU6" s="209"/>
      <c r="IV6" s="209"/>
      <c r="IW6" s="209"/>
      <c r="IX6" s="209"/>
      <c r="IY6" s="209"/>
    </row>
    <row r="7" spans="1:259" s="7" customFormat="1" ht="4.5" customHeight="1" x14ac:dyDescent="0.2">
      <c r="A7" s="209"/>
      <c r="B7" s="209"/>
      <c r="C7" s="209"/>
      <c r="D7" s="209"/>
      <c r="E7" s="209"/>
      <c r="F7" s="209"/>
      <c r="G7" s="209"/>
      <c r="H7" s="209"/>
      <c r="I7" s="209"/>
      <c r="J7" s="209"/>
      <c r="K7" s="209"/>
      <c r="L7" s="269"/>
      <c r="M7" s="269"/>
      <c r="N7" s="214"/>
      <c r="O7" s="214"/>
      <c r="P7" s="214"/>
      <c r="Q7" s="214"/>
      <c r="R7" s="212"/>
      <c r="S7" s="212"/>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09"/>
      <c r="CB7" s="209"/>
      <c r="CC7" s="209"/>
      <c r="CD7" s="209"/>
      <c r="CE7" s="209"/>
      <c r="CF7" s="209"/>
      <c r="CG7" s="209"/>
      <c r="CH7" s="209"/>
      <c r="CI7" s="209"/>
      <c r="CJ7" s="209"/>
      <c r="CK7" s="209"/>
      <c r="CL7" s="209"/>
      <c r="CM7" s="209"/>
      <c r="CN7" s="209"/>
      <c r="CO7" s="209"/>
      <c r="CP7" s="209"/>
      <c r="CQ7" s="209"/>
      <c r="CR7" s="209"/>
      <c r="CS7" s="209"/>
      <c r="CT7" s="209"/>
      <c r="CU7" s="209"/>
      <c r="CV7" s="209"/>
      <c r="CW7" s="209"/>
      <c r="CX7" s="209"/>
      <c r="CY7" s="209"/>
      <c r="CZ7" s="209"/>
      <c r="DA7" s="209"/>
      <c r="DB7" s="209"/>
      <c r="DC7" s="209"/>
      <c r="DD7" s="209"/>
      <c r="DE7" s="209"/>
      <c r="DF7" s="209"/>
      <c r="DG7" s="209"/>
      <c r="DH7" s="209"/>
      <c r="DI7" s="209"/>
      <c r="DJ7" s="209"/>
      <c r="DK7" s="209"/>
      <c r="DL7" s="209"/>
      <c r="DM7" s="209"/>
      <c r="DN7" s="209"/>
      <c r="DO7" s="209"/>
      <c r="DP7" s="209"/>
      <c r="DQ7" s="209"/>
      <c r="DR7" s="209"/>
      <c r="DS7" s="209"/>
      <c r="DT7" s="209"/>
      <c r="DU7" s="209"/>
      <c r="DV7" s="209"/>
      <c r="DW7" s="209"/>
      <c r="DX7" s="209"/>
      <c r="DY7" s="209"/>
      <c r="DZ7" s="209"/>
      <c r="EA7" s="209"/>
      <c r="EB7" s="209"/>
      <c r="EC7" s="209"/>
      <c r="ED7" s="209"/>
      <c r="EE7" s="209"/>
      <c r="EF7" s="209"/>
      <c r="EG7" s="209"/>
      <c r="EH7" s="209"/>
      <c r="EI7" s="209"/>
      <c r="EJ7" s="209"/>
      <c r="EK7" s="209"/>
      <c r="EL7" s="209"/>
      <c r="EM7" s="209"/>
      <c r="EN7" s="209"/>
      <c r="EO7" s="209"/>
      <c r="EP7" s="209"/>
      <c r="EQ7" s="209"/>
      <c r="ER7" s="209"/>
      <c r="ES7" s="209"/>
      <c r="ET7" s="209"/>
      <c r="EU7" s="209"/>
      <c r="EV7" s="209"/>
      <c r="EW7" s="209"/>
      <c r="EX7" s="209"/>
      <c r="EY7" s="209"/>
      <c r="EZ7" s="209"/>
      <c r="FA7" s="209"/>
      <c r="FB7" s="209"/>
      <c r="FC7" s="209"/>
      <c r="FD7" s="209"/>
      <c r="FE7" s="209"/>
      <c r="FF7" s="209"/>
      <c r="FG7" s="209"/>
      <c r="FH7" s="209"/>
      <c r="FI7" s="209"/>
      <c r="FJ7" s="209"/>
      <c r="FK7" s="209"/>
      <c r="FL7" s="209"/>
      <c r="FM7" s="209"/>
      <c r="FN7" s="209"/>
      <c r="FO7" s="209"/>
      <c r="FP7" s="209"/>
      <c r="FQ7" s="209"/>
      <c r="FR7" s="209"/>
      <c r="FS7" s="209"/>
      <c r="FT7" s="209"/>
      <c r="FU7" s="209"/>
      <c r="FV7" s="209"/>
      <c r="FW7" s="209"/>
      <c r="FX7" s="209"/>
      <c r="FY7" s="209"/>
      <c r="FZ7" s="209"/>
      <c r="GA7" s="209"/>
      <c r="GB7" s="209"/>
      <c r="GC7" s="209"/>
      <c r="GD7" s="209"/>
      <c r="GE7" s="209"/>
      <c r="GF7" s="209"/>
      <c r="GG7" s="209"/>
      <c r="GH7" s="209"/>
      <c r="GI7" s="209"/>
      <c r="GJ7" s="209"/>
      <c r="GK7" s="209"/>
      <c r="GL7" s="209"/>
      <c r="GM7" s="209"/>
      <c r="GN7" s="209"/>
      <c r="GO7" s="209"/>
      <c r="GP7" s="209"/>
      <c r="GQ7" s="209"/>
      <c r="GR7" s="209"/>
      <c r="GS7" s="209"/>
      <c r="GT7" s="209"/>
      <c r="GU7" s="209"/>
      <c r="GV7" s="209"/>
      <c r="GW7" s="209"/>
      <c r="GX7" s="209"/>
      <c r="GY7" s="209"/>
      <c r="GZ7" s="209"/>
      <c r="HA7" s="209"/>
      <c r="HB7" s="209"/>
      <c r="HC7" s="209"/>
      <c r="HD7" s="209"/>
      <c r="HE7" s="209"/>
      <c r="HF7" s="209"/>
      <c r="HG7" s="209"/>
      <c r="HH7" s="209"/>
      <c r="HI7" s="209"/>
      <c r="HJ7" s="209"/>
      <c r="HK7" s="209"/>
      <c r="HL7" s="209"/>
      <c r="HM7" s="209"/>
      <c r="HN7" s="209"/>
      <c r="HO7" s="209"/>
      <c r="HP7" s="209"/>
      <c r="HQ7" s="209"/>
      <c r="HR7" s="209"/>
      <c r="HS7" s="209"/>
      <c r="HT7" s="209"/>
      <c r="HU7" s="209"/>
      <c r="HV7" s="209"/>
      <c r="HW7" s="209"/>
      <c r="HX7" s="209"/>
      <c r="HY7" s="209"/>
      <c r="HZ7" s="209"/>
      <c r="IA7" s="209"/>
      <c r="IB7" s="209"/>
      <c r="IC7" s="209"/>
      <c r="ID7" s="209"/>
      <c r="IE7" s="209"/>
      <c r="IF7" s="209"/>
      <c r="IG7" s="209"/>
      <c r="IH7" s="209"/>
      <c r="II7" s="209"/>
      <c r="IJ7" s="209"/>
      <c r="IK7" s="209"/>
      <c r="IL7" s="209"/>
      <c r="IM7" s="209"/>
      <c r="IN7" s="209"/>
      <c r="IO7" s="209"/>
      <c r="IP7" s="209"/>
      <c r="IQ7" s="209"/>
      <c r="IR7" s="209"/>
      <c r="IS7" s="209"/>
      <c r="IT7" s="209"/>
      <c r="IU7" s="209"/>
      <c r="IV7" s="209"/>
      <c r="IW7" s="209"/>
      <c r="IX7" s="209"/>
      <c r="IY7" s="209"/>
    </row>
    <row r="8" spans="1:259" s="7" customFormat="1" ht="52.5" customHeight="1" x14ac:dyDescent="0.2">
      <c r="A8" s="209"/>
      <c r="B8" s="211" t="s">
        <v>15</v>
      </c>
      <c r="C8" s="1071" t="s">
        <v>115</v>
      </c>
      <c r="D8" s="1070"/>
      <c r="E8" s="212"/>
      <c r="F8" s="1071" t="s">
        <v>116</v>
      </c>
      <c r="G8" s="1070"/>
      <c r="H8" s="212"/>
      <c r="I8" s="1071" t="s">
        <v>262</v>
      </c>
      <c r="J8" s="1069"/>
      <c r="K8" s="1070"/>
      <c r="L8" s="270"/>
      <c r="M8" s="270"/>
      <c r="N8" s="220"/>
      <c r="O8" s="220"/>
      <c r="P8" s="220"/>
      <c r="Q8" s="220"/>
      <c r="R8" s="217"/>
      <c r="S8" s="217"/>
      <c r="T8" s="209"/>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09"/>
      <c r="BQ8" s="209"/>
      <c r="BR8" s="209"/>
      <c r="BS8" s="209"/>
      <c r="BT8" s="209"/>
      <c r="BU8" s="209"/>
      <c r="BV8" s="209"/>
      <c r="BW8" s="209"/>
      <c r="BX8" s="209"/>
      <c r="BY8" s="209"/>
      <c r="BZ8" s="209"/>
      <c r="CA8" s="209"/>
      <c r="CB8" s="209"/>
      <c r="CC8" s="209"/>
      <c r="CD8" s="209"/>
      <c r="CE8" s="209"/>
      <c r="CF8" s="209"/>
      <c r="CG8" s="209"/>
      <c r="CH8" s="209"/>
      <c r="CI8" s="209"/>
      <c r="CJ8" s="209"/>
      <c r="CK8" s="209"/>
      <c r="CL8" s="209"/>
      <c r="CM8" s="209"/>
      <c r="CN8" s="209"/>
      <c r="CO8" s="209"/>
      <c r="CP8" s="209"/>
      <c r="CQ8" s="209"/>
      <c r="CR8" s="209"/>
      <c r="CS8" s="209"/>
      <c r="CT8" s="209"/>
      <c r="CU8" s="209"/>
      <c r="CV8" s="209"/>
      <c r="CW8" s="209"/>
      <c r="CX8" s="209"/>
      <c r="CY8" s="209"/>
      <c r="CZ8" s="209"/>
      <c r="DA8" s="209"/>
      <c r="DB8" s="209"/>
      <c r="DC8" s="209"/>
      <c r="DD8" s="209"/>
      <c r="DE8" s="209"/>
      <c r="DF8" s="209"/>
      <c r="DG8" s="209"/>
      <c r="DH8" s="209"/>
      <c r="DI8" s="209"/>
      <c r="DJ8" s="209"/>
      <c r="DK8" s="209"/>
      <c r="DL8" s="209"/>
      <c r="DM8" s="209"/>
      <c r="DN8" s="209"/>
      <c r="DO8" s="209"/>
      <c r="DP8" s="209"/>
      <c r="DQ8" s="209"/>
      <c r="DR8" s="209"/>
      <c r="DS8" s="209"/>
      <c r="DT8" s="209"/>
      <c r="DU8" s="209"/>
      <c r="DV8" s="209"/>
      <c r="DW8" s="209"/>
      <c r="DX8" s="209"/>
      <c r="DY8" s="209"/>
      <c r="DZ8" s="209"/>
      <c r="EA8" s="209"/>
      <c r="EB8" s="209"/>
      <c r="EC8" s="209"/>
      <c r="ED8" s="209"/>
      <c r="EE8" s="209"/>
      <c r="EF8" s="209"/>
      <c r="EG8" s="209"/>
      <c r="EH8" s="209"/>
      <c r="EI8" s="209"/>
      <c r="EJ8" s="209"/>
      <c r="EK8" s="209"/>
      <c r="EL8" s="209"/>
      <c r="EM8" s="209"/>
      <c r="EN8" s="209"/>
      <c r="EO8" s="209"/>
      <c r="EP8" s="209"/>
      <c r="EQ8" s="209"/>
      <c r="ER8" s="209"/>
      <c r="ES8" s="209"/>
      <c r="ET8" s="209"/>
      <c r="EU8" s="209"/>
      <c r="EV8" s="209"/>
      <c r="EW8" s="209"/>
      <c r="EX8" s="209"/>
      <c r="EY8" s="209"/>
      <c r="EZ8" s="209"/>
      <c r="FA8" s="209"/>
      <c r="FB8" s="209"/>
      <c r="FC8" s="209"/>
      <c r="FD8" s="209"/>
      <c r="FE8" s="209"/>
      <c r="FF8" s="209"/>
      <c r="FG8" s="209"/>
      <c r="FH8" s="209"/>
      <c r="FI8" s="209"/>
      <c r="FJ8" s="209"/>
      <c r="FK8" s="209"/>
      <c r="FL8" s="209"/>
      <c r="FM8" s="209"/>
      <c r="FN8" s="209"/>
      <c r="FO8" s="209"/>
      <c r="FP8" s="209"/>
      <c r="FQ8" s="209"/>
      <c r="FR8" s="209"/>
      <c r="FS8" s="209"/>
      <c r="FT8" s="209"/>
      <c r="FU8" s="209"/>
      <c r="FV8" s="209"/>
      <c r="FW8" s="209"/>
      <c r="FX8" s="209"/>
      <c r="FY8" s="209"/>
      <c r="FZ8" s="209"/>
      <c r="GA8" s="209"/>
      <c r="GB8" s="209"/>
      <c r="GC8" s="209"/>
      <c r="GD8" s="209"/>
      <c r="GE8" s="209"/>
      <c r="GF8" s="209"/>
      <c r="GG8" s="209"/>
      <c r="GH8" s="209"/>
      <c r="GI8" s="209"/>
      <c r="GJ8" s="209"/>
      <c r="GK8" s="209"/>
      <c r="GL8" s="209"/>
      <c r="GM8" s="209"/>
      <c r="GN8" s="209"/>
      <c r="GO8" s="209"/>
      <c r="GP8" s="209"/>
      <c r="GQ8" s="209"/>
      <c r="GR8" s="209"/>
      <c r="GS8" s="209"/>
      <c r="GT8" s="209"/>
      <c r="GU8" s="209"/>
      <c r="GV8" s="209"/>
      <c r="GW8" s="209"/>
      <c r="GX8" s="209"/>
      <c r="GY8" s="209"/>
      <c r="GZ8" s="209"/>
      <c r="HA8" s="209"/>
      <c r="HB8" s="209"/>
      <c r="HC8" s="209"/>
      <c r="HD8" s="209"/>
      <c r="HE8" s="209"/>
      <c r="HF8" s="209"/>
      <c r="HG8" s="209"/>
      <c r="HH8" s="209"/>
      <c r="HI8" s="209"/>
      <c r="HJ8" s="209"/>
      <c r="HK8" s="209"/>
      <c r="HL8" s="209"/>
      <c r="HM8" s="209"/>
      <c r="HN8" s="209"/>
      <c r="HO8" s="209"/>
      <c r="HP8" s="209"/>
      <c r="HQ8" s="209"/>
      <c r="HR8" s="209"/>
      <c r="HS8" s="209"/>
      <c r="HT8" s="209"/>
      <c r="HU8" s="209"/>
      <c r="HV8" s="209"/>
      <c r="HW8" s="209"/>
      <c r="HX8" s="209"/>
      <c r="HY8" s="209"/>
      <c r="HZ8" s="209"/>
      <c r="IA8" s="209"/>
      <c r="IB8" s="209"/>
      <c r="IC8" s="209"/>
      <c r="ID8" s="209"/>
      <c r="IE8" s="209"/>
      <c r="IF8" s="209"/>
      <c r="IG8" s="209"/>
      <c r="IH8" s="209"/>
      <c r="II8" s="209"/>
      <c r="IJ8" s="209"/>
      <c r="IK8" s="209"/>
      <c r="IL8" s="209"/>
      <c r="IM8" s="209"/>
      <c r="IN8" s="209"/>
      <c r="IO8" s="209"/>
      <c r="IP8" s="209"/>
      <c r="IQ8" s="209"/>
      <c r="IR8" s="209"/>
      <c r="IS8" s="209"/>
      <c r="IT8" s="209"/>
      <c r="IU8" s="209"/>
      <c r="IV8" s="209"/>
      <c r="IW8" s="209"/>
      <c r="IX8" s="209"/>
      <c r="IY8" s="209"/>
    </row>
    <row r="9" spans="1:259" s="124" customFormat="1" ht="30.75" customHeight="1" x14ac:dyDescent="0.2">
      <c r="A9" s="271"/>
      <c r="B9" s="216"/>
      <c r="C9" s="218" t="s">
        <v>12</v>
      </c>
      <c r="D9" s="219" t="s">
        <v>13</v>
      </c>
      <c r="E9" s="217"/>
      <c r="F9" s="218" t="s">
        <v>12</v>
      </c>
      <c r="G9" s="272" t="s">
        <v>13</v>
      </c>
      <c r="H9" s="217"/>
      <c r="I9" s="218" t="s">
        <v>12</v>
      </c>
      <c r="J9" s="409" t="s">
        <v>119</v>
      </c>
      <c r="K9" s="219" t="s">
        <v>118</v>
      </c>
      <c r="L9" s="273"/>
      <c r="M9" s="273"/>
      <c r="N9" s="224"/>
      <c r="O9" s="224"/>
      <c r="P9" s="224"/>
      <c r="Q9" s="224"/>
      <c r="R9" s="224"/>
      <c r="S9" s="224"/>
      <c r="T9" s="271"/>
      <c r="U9" s="271"/>
      <c r="V9" s="271"/>
      <c r="W9" s="271"/>
      <c r="X9" s="271"/>
      <c r="Y9" s="271"/>
      <c r="Z9" s="271"/>
      <c r="AA9" s="271"/>
      <c r="AB9" s="271"/>
      <c r="AC9" s="271"/>
      <c r="AD9" s="271"/>
      <c r="AE9" s="271"/>
      <c r="AF9" s="271"/>
      <c r="AG9" s="271"/>
      <c r="AH9" s="271"/>
      <c r="AI9" s="271"/>
      <c r="AJ9" s="271"/>
      <c r="AK9" s="271"/>
      <c r="AL9" s="271"/>
      <c r="AM9" s="271"/>
      <c r="AN9" s="271"/>
      <c r="AO9" s="271"/>
      <c r="AP9" s="271"/>
      <c r="AQ9" s="271"/>
      <c r="AR9" s="271"/>
      <c r="AS9" s="271"/>
      <c r="AT9" s="271"/>
      <c r="AU9" s="271"/>
      <c r="AV9" s="271"/>
      <c r="AW9" s="271"/>
      <c r="AX9" s="271"/>
      <c r="AY9" s="271"/>
      <c r="AZ9" s="271"/>
      <c r="BA9" s="271"/>
      <c r="BB9" s="271"/>
      <c r="BC9" s="271"/>
      <c r="BD9" s="271"/>
      <c r="BE9" s="271"/>
      <c r="BF9" s="271"/>
      <c r="BG9" s="271"/>
      <c r="BH9" s="271"/>
      <c r="BI9" s="271"/>
      <c r="BJ9" s="271"/>
      <c r="BK9" s="271"/>
      <c r="BL9" s="271"/>
      <c r="BM9" s="271"/>
      <c r="BN9" s="271"/>
      <c r="BO9" s="271"/>
      <c r="BP9" s="271"/>
      <c r="BQ9" s="271"/>
      <c r="BR9" s="271"/>
      <c r="BS9" s="271"/>
      <c r="BT9" s="271"/>
      <c r="BU9" s="271"/>
      <c r="BV9" s="271"/>
      <c r="BW9" s="271"/>
      <c r="BX9" s="271"/>
      <c r="BY9" s="271"/>
      <c r="BZ9" s="271"/>
      <c r="CA9" s="271"/>
      <c r="CB9" s="271"/>
      <c r="CC9" s="271"/>
      <c r="CD9" s="271"/>
      <c r="CE9" s="271"/>
      <c r="CF9" s="271"/>
      <c r="CG9" s="271"/>
      <c r="CH9" s="271"/>
      <c r="CI9" s="271"/>
      <c r="CJ9" s="271"/>
      <c r="CK9" s="271"/>
      <c r="CL9" s="271"/>
      <c r="CM9" s="271"/>
      <c r="CN9" s="271"/>
      <c r="CO9" s="271"/>
      <c r="CP9" s="271"/>
      <c r="CQ9" s="271"/>
      <c r="CR9" s="271"/>
      <c r="CS9" s="271"/>
      <c r="CT9" s="271"/>
      <c r="CU9" s="271"/>
      <c r="CV9" s="271"/>
      <c r="CW9" s="271"/>
      <c r="CX9" s="271"/>
      <c r="CY9" s="271"/>
      <c r="CZ9" s="271"/>
      <c r="DA9" s="271"/>
      <c r="DB9" s="271"/>
      <c r="DC9" s="271"/>
      <c r="DD9" s="271"/>
      <c r="DE9" s="271"/>
      <c r="DF9" s="271"/>
      <c r="DG9" s="271"/>
      <c r="DH9" s="271"/>
      <c r="DI9" s="271"/>
      <c r="DJ9" s="271"/>
      <c r="DK9" s="271"/>
      <c r="DL9" s="271"/>
      <c r="DM9" s="271"/>
      <c r="DN9" s="271"/>
      <c r="DO9" s="271"/>
      <c r="DP9" s="271"/>
      <c r="DQ9" s="271"/>
      <c r="DR9" s="271"/>
      <c r="DS9" s="271"/>
      <c r="DT9" s="271"/>
      <c r="DU9" s="271"/>
      <c r="DV9" s="271"/>
      <c r="DW9" s="271"/>
      <c r="DX9" s="271"/>
      <c r="DY9" s="271"/>
      <c r="DZ9" s="271"/>
      <c r="EA9" s="271"/>
      <c r="EB9" s="271"/>
      <c r="EC9" s="271"/>
      <c r="ED9" s="271"/>
      <c r="EE9" s="271"/>
      <c r="EF9" s="271"/>
      <c r="EG9" s="271"/>
      <c r="EH9" s="271"/>
      <c r="EI9" s="271"/>
      <c r="EJ9" s="271"/>
      <c r="EK9" s="271"/>
      <c r="EL9" s="271"/>
      <c r="EM9" s="271"/>
      <c r="EN9" s="271"/>
      <c r="EO9" s="271"/>
      <c r="EP9" s="271"/>
      <c r="EQ9" s="271"/>
      <c r="ER9" s="271"/>
      <c r="ES9" s="271"/>
      <c r="ET9" s="271"/>
      <c r="EU9" s="271"/>
      <c r="EV9" s="271"/>
      <c r="EW9" s="271"/>
      <c r="EX9" s="271"/>
      <c r="EY9" s="271"/>
      <c r="EZ9" s="271"/>
      <c r="FA9" s="271"/>
      <c r="FB9" s="271"/>
      <c r="FC9" s="271"/>
      <c r="FD9" s="271"/>
      <c r="FE9" s="271"/>
      <c r="FF9" s="271"/>
      <c r="FG9" s="271"/>
      <c r="FH9" s="271"/>
      <c r="FI9" s="271"/>
      <c r="FJ9" s="271"/>
      <c r="FK9" s="271"/>
      <c r="FL9" s="271"/>
      <c r="FM9" s="271"/>
      <c r="FN9" s="271"/>
      <c r="FO9" s="271"/>
      <c r="FP9" s="271"/>
      <c r="FQ9" s="271"/>
      <c r="FR9" s="271"/>
      <c r="FS9" s="271"/>
      <c r="FT9" s="271"/>
      <c r="FU9" s="271"/>
      <c r="FV9" s="271"/>
      <c r="FW9" s="271"/>
      <c r="FX9" s="271"/>
      <c r="FY9" s="271"/>
      <c r="FZ9" s="271"/>
      <c r="GA9" s="271"/>
      <c r="GB9" s="271"/>
      <c r="GC9" s="271"/>
      <c r="GD9" s="271"/>
      <c r="GE9" s="271"/>
      <c r="GF9" s="271"/>
      <c r="GG9" s="271"/>
      <c r="GH9" s="271"/>
      <c r="GI9" s="271"/>
      <c r="GJ9" s="271"/>
      <c r="GK9" s="271"/>
      <c r="GL9" s="271"/>
      <c r="GM9" s="271"/>
      <c r="GN9" s="271"/>
      <c r="GO9" s="271"/>
      <c r="GP9" s="271"/>
      <c r="GQ9" s="271"/>
      <c r="GR9" s="271"/>
      <c r="GS9" s="271"/>
      <c r="GT9" s="271"/>
      <c r="GU9" s="271"/>
      <c r="GV9" s="271"/>
      <c r="GW9" s="271"/>
      <c r="GX9" s="271"/>
      <c r="GY9" s="271"/>
      <c r="GZ9" s="271"/>
      <c r="HA9" s="271"/>
      <c r="HB9" s="271"/>
      <c r="HC9" s="271"/>
      <c r="HD9" s="271"/>
      <c r="HE9" s="271"/>
      <c r="HF9" s="271"/>
      <c r="HG9" s="271"/>
      <c r="HH9" s="271"/>
      <c r="HI9" s="271"/>
      <c r="HJ9" s="271"/>
      <c r="HK9" s="271"/>
      <c r="HL9" s="271"/>
      <c r="HM9" s="271"/>
      <c r="HN9" s="271"/>
      <c r="HO9" s="271"/>
      <c r="HP9" s="271"/>
      <c r="HQ9" s="271"/>
      <c r="HR9" s="271"/>
      <c r="HS9" s="271"/>
      <c r="HT9" s="271"/>
      <c r="HU9" s="271"/>
      <c r="HV9" s="271"/>
      <c r="HW9" s="271"/>
      <c r="HX9" s="271"/>
      <c r="HY9" s="271"/>
      <c r="HZ9" s="271"/>
      <c r="IA9" s="271"/>
      <c r="IB9" s="271"/>
      <c r="IC9" s="271"/>
      <c r="ID9" s="271"/>
      <c r="IE9" s="271"/>
      <c r="IF9" s="271"/>
      <c r="IG9" s="271"/>
      <c r="IH9" s="271"/>
      <c r="II9" s="271"/>
      <c r="IJ9" s="271"/>
      <c r="IK9" s="271"/>
      <c r="IL9" s="271"/>
      <c r="IM9" s="271"/>
      <c r="IN9" s="271"/>
      <c r="IO9" s="271"/>
      <c r="IP9" s="271"/>
      <c r="IQ9" s="271"/>
      <c r="IR9" s="271"/>
      <c r="IS9" s="271"/>
      <c r="IT9" s="271"/>
      <c r="IU9" s="271"/>
      <c r="IV9" s="271"/>
      <c r="IW9" s="271"/>
      <c r="IX9" s="271"/>
      <c r="IY9" s="271"/>
    </row>
    <row r="10" spans="1:259" s="39" customFormat="1" ht="7.5" customHeight="1" x14ac:dyDescent="0.2">
      <c r="A10" s="217"/>
      <c r="B10" s="220"/>
      <c r="C10" s="222"/>
      <c r="D10" s="222"/>
      <c r="E10" s="220"/>
      <c r="F10" s="220"/>
      <c r="G10" s="220"/>
      <c r="H10" s="220"/>
      <c r="I10" s="220"/>
      <c r="J10" s="220"/>
      <c r="K10" s="220"/>
      <c r="L10" s="274"/>
      <c r="M10" s="275"/>
      <c r="N10" s="233"/>
      <c r="O10" s="233"/>
      <c r="P10" s="233"/>
      <c r="Q10" s="233"/>
      <c r="R10" s="276"/>
      <c r="S10" s="276"/>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c r="HV10" s="217"/>
      <c r="HW10" s="217"/>
      <c r="HX10" s="217"/>
      <c r="HY10" s="217"/>
      <c r="HZ10" s="217"/>
      <c r="IA10" s="217"/>
      <c r="IB10" s="217"/>
      <c r="IC10" s="217"/>
      <c r="ID10" s="217"/>
      <c r="IE10" s="217"/>
      <c r="IF10" s="217"/>
      <c r="IG10" s="217"/>
      <c r="IH10" s="217"/>
      <c r="II10" s="217"/>
      <c r="IJ10" s="217"/>
      <c r="IK10" s="217"/>
      <c r="IL10" s="217"/>
      <c r="IM10" s="217"/>
      <c r="IN10" s="217"/>
      <c r="IO10" s="217"/>
      <c r="IP10" s="217"/>
      <c r="IQ10" s="217"/>
      <c r="IR10" s="217"/>
      <c r="IS10" s="217"/>
      <c r="IT10" s="217"/>
      <c r="IU10" s="217"/>
      <c r="IV10" s="217"/>
      <c r="IW10" s="217"/>
      <c r="IX10" s="217"/>
      <c r="IY10" s="217"/>
    </row>
    <row r="11" spans="1:259" s="27" customFormat="1" ht="18" customHeight="1" x14ac:dyDescent="0.2">
      <c r="A11" s="223"/>
      <c r="B11" s="226" t="s">
        <v>11</v>
      </c>
      <c r="C11" s="405">
        <v>8500187</v>
      </c>
      <c r="D11" s="186">
        <v>17.904395579860061</v>
      </c>
      <c r="E11" s="277"/>
      <c r="F11" s="228">
        <v>1055830</v>
      </c>
      <c r="G11" s="229">
        <v>16.278233638280728</v>
      </c>
      <c r="H11" s="277"/>
      <c r="I11" s="278">
        <v>270247</v>
      </c>
      <c r="J11" s="413">
        <f>I11*100/C11</f>
        <v>3.1793065258446669</v>
      </c>
      <c r="K11" s="229">
        <f>I11*100/F11</f>
        <v>25.595692488374077</v>
      </c>
      <c r="L11" s="279"/>
      <c r="M11" s="279">
        <f>_xlfn.RANK.EQ(K11,K$11:K$31,0)</f>
        <v>2</v>
      </c>
      <c r="N11" s="279">
        <v>1</v>
      </c>
      <c r="O11" s="279">
        <f>MATCH(N11,M$11:M$31,0)</f>
        <v>7</v>
      </c>
      <c r="P11" s="280" t="str">
        <f t="shared" ref="P11:P29" si="0">INDEX(B$11:B$31,O11,1)</f>
        <v>Castilla y León</v>
      </c>
      <c r="Q11" s="281">
        <f>INDEX(K$11:K$31,O11,1)</f>
        <v>27.447822389456629</v>
      </c>
      <c r="R11" s="311"/>
      <c r="S11" s="276"/>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c r="HV11" s="223"/>
      <c r="HW11" s="223"/>
      <c r="HX11" s="223"/>
      <c r="HY11" s="223"/>
      <c r="HZ11" s="223"/>
      <c r="IA11" s="223"/>
      <c r="IB11" s="223"/>
      <c r="IC11" s="223"/>
      <c r="ID11" s="223"/>
      <c r="IE11" s="223"/>
      <c r="IF11" s="223"/>
      <c r="IG11" s="223"/>
      <c r="IH11" s="223"/>
      <c r="II11" s="223"/>
      <c r="IJ11" s="223"/>
      <c r="IK11" s="223"/>
      <c r="IL11" s="223"/>
      <c r="IM11" s="223"/>
      <c r="IN11" s="223"/>
      <c r="IO11" s="223"/>
      <c r="IP11" s="223"/>
      <c r="IQ11" s="223"/>
      <c r="IR11" s="223"/>
      <c r="IS11" s="223"/>
      <c r="IT11" s="223"/>
      <c r="IU11" s="223"/>
      <c r="IV11" s="223"/>
      <c r="IW11" s="223"/>
      <c r="IX11" s="223"/>
      <c r="IY11" s="223"/>
    </row>
    <row r="12" spans="1:259" s="125" customFormat="1" ht="18" customHeight="1" x14ac:dyDescent="0.2">
      <c r="A12" s="282"/>
      <c r="B12" s="234" t="s">
        <v>10</v>
      </c>
      <c r="C12" s="406">
        <v>1326315</v>
      </c>
      <c r="D12" s="187">
        <v>2.793687765163531</v>
      </c>
      <c r="E12" s="277"/>
      <c r="F12" s="235">
        <v>194402</v>
      </c>
      <c r="G12" s="236">
        <v>2.9971881607352038</v>
      </c>
      <c r="H12" s="277"/>
      <c r="I12" s="283">
        <v>37626</v>
      </c>
      <c r="J12" s="414">
        <f t="shared" ref="J12:J28" si="1">I12*100/C12</f>
        <v>2.8368826410015719</v>
      </c>
      <c r="K12" s="236">
        <f t="shared" ref="K12:K28" si="2">I12*100/F12</f>
        <v>19.35473914877419</v>
      </c>
      <c r="L12" s="279"/>
      <c r="M12" s="279">
        <f t="shared" ref="M12:M31" si="3">_xlfn.RANK.EQ(K12,K$11:K$31,0)</f>
        <v>10</v>
      </c>
      <c r="N12" s="279">
        <v>2</v>
      </c>
      <c r="O12" s="279">
        <f t="shared" ref="O12:O29" si="4">MATCH(N12,M$11:M$31,0)</f>
        <v>1</v>
      </c>
      <c r="P12" s="280" t="str">
        <f t="shared" si="0"/>
        <v>Andalucía</v>
      </c>
      <c r="Q12" s="281">
        <f t="shared" ref="Q12:Q29" si="5">INDEX(K$11:K$31,O12,1)</f>
        <v>25.595692488374077</v>
      </c>
      <c r="R12" s="311"/>
      <c r="S12" s="276"/>
      <c r="T12" s="282"/>
      <c r="U12" s="282"/>
      <c r="V12" s="282"/>
      <c r="W12" s="282"/>
      <c r="X12" s="282"/>
      <c r="Y12" s="282"/>
      <c r="Z12" s="282"/>
      <c r="AA12" s="282"/>
      <c r="AB12" s="282"/>
      <c r="AC12" s="282"/>
      <c r="AD12" s="282"/>
      <c r="AE12" s="282"/>
      <c r="AF12" s="282"/>
      <c r="AG12" s="282"/>
      <c r="AH12" s="282"/>
      <c r="AI12" s="282"/>
      <c r="AJ12" s="282"/>
      <c r="AK12" s="282"/>
      <c r="AL12" s="282"/>
      <c r="AM12" s="282"/>
      <c r="AN12" s="282"/>
      <c r="AO12" s="282"/>
      <c r="AP12" s="282"/>
      <c r="AQ12" s="282"/>
      <c r="AR12" s="282"/>
      <c r="AS12" s="282"/>
      <c r="AT12" s="282"/>
      <c r="AU12" s="282"/>
      <c r="AV12" s="282"/>
      <c r="AW12" s="282"/>
      <c r="AX12" s="282"/>
      <c r="AY12" s="282"/>
      <c r="AZ12" s="282"/>
      <c r="BA12" s="282"/>
      <c r="BB12" s="282"/>
      <c r="BC12" s="282"/>
      <c r="BD12" s="282"/>
      <c r="BE12" s="282"/>
      <c r="BF12" s="282"/>
      <c r="BG12" s="282"/>
      <c r="BH12" s="282"/>
      <c r="BI12" s="282"/>
      <c r="BJ12" s="282"/>
      <c r="BK12" s="282"/>
      <c r="BL12" s="282"/>
      <c r="BM12" s="282"/>
      <c r="BN12" s="282"/>
      <c r="BO12" s="282"/>
      <c r="BP12" s="282"/>
      <c r="BQ12" s="282"/>
      <c r="BR12" s="282"/>
      <c r="BS12" s="282"/>
      <c r="BT12" s="282"/>
      <c r="BU12" s="282"/>
      <c r="BV12" s="282"/>
      <c r="BW12" s="282"/>
      <c r="BX12" s="282"/>
      <c r="BY12" s="282"/>
      <c r="BZ12" s="282"/>
      <c r="CA12" s="282"/>
      <c r="CB12" s="282"/>
      <c r="CC12" s="282"/>
      <c r="CD12" s="282"/>
      <c r="CE12" s="282"/>
      <c r="CF12" s="282"/>
      <c r="CG12" s="282"/>
      <c r="CH12" s="282"/>
      <c r="CI12" s="282"/>
      <c r="CJ12" s="282"/>
      <c r="CK12" s="282"/>
      <c r="CL12" s="282"/>
      <c r="CM12" s="282"/>
      <c r="CN12" s="282"/>
      <c r="CO12" s="282"/>
      <c r="CP12" s="282"/>
      <c r="CQ12" s="282"/>
      <c r="CR12" s="282"/>
      <c r="CS12" s="282"/>
      <c r="CT12" s="282"/>
      <c r="CU12" s="282"/>
      <c r="CV12" s="282"/>
      <c r="CW12" s="282"/>
      <c r="CX12" s="282"/>
      <c r="CY12" s="282"/>
      <c r="CZ12" s="282"/>
      <c r="DA12" s="282"/>
      <c r="DB12" s="282"/>
      <c r="DC12" s="282"/>
      <c r="DD12" s="282"/>
      <c r="DE12" s="282"/>
      <c r="DF12" s="282"/>
      <c r="DG12" s="282"/>
      <c r="DH12" s="282"/>
      <c r="DI12" s="282"/>
      <c r="DJ12" s="282"/>
      <c r="DK12" s="282"/>
      <c r="DL12" s="282"/>
      <c r="DM12" s="282"/>
      <c r="DN12" s="282"/>
      <c r="DO12" s="282"/>
      <c r="DP12" s="282"/>
      <c r="DQ12" s="282"/>
      <c r="DR12" s="282"/>
      <c r="DS12" s="282"/>
      <c r="DT12" s="282"/>
      <c r="DU12" s="282"/>
      <c r="DV12" s="282"/>
      <c r="DW12" s="282"/>
      <c r="DX12" s="282"/>
      <c r="DY12" s="282"/>
      <c r="DZ12" s="282"/>
      <c r="EA12" s="282"/>
      <c r="EB12" s="282"/>
      <c r="EC12" s="282"/>
      <c r="ED12" s="282"/>
      <c r="EE12" s="282"/>
      <c r="EF12" s="282"/>
      <c r="EG12" s="282"/>
      <c r="EH12" s="282"/>
      <c r="EI12" s="282"/>
      <c r="EJ12" s="282"/>
      <c r="EK12" s="282"/>
      <c r="EL12" s="282"/>
      <c r="EM12" s="282"/>
      <c r="EN12" s="282"/>
      <c r="EO12" s="282"/>
      <c r="EP12" s="282"/>
      <c r="EQ12" s="282"/>
      <c r="ER12" s="282"/>
      <c r="ES12" s="282"/>
      <c r="ET12" s="282"/>
      <c r="EU12" s="282"/>
      <c r="EV12" s="282"/>
      <c r="EW12" s="282"/>
      <c r="EX12" s="282"/>
      <c r="EY12" s="282"/>
      <c r="EZ12" s="282"/>
      <c r="FA12" s="282"/>
      <c r="FB12" s="282"/>
      <c r="FC12" s="282"/>
      <c r="FD12" s="282"/>
      <c r="FE12" s="282"/>
      <c r="FF12" s="282"/>
      <c r="FG12" s="282"/>
      <c r="FH12" s="282"/>
      <c r="FI12" s="282"/>
      <c r="FJ12" s="282"/>
      <c r="FK12" s="282"/>
      <c r="FL12" s="282"/>
      <c r="FM12" s="282"/>
      <c r="FN12" s="282"/>
      <c r="FO12" s="282"/>
      <c r="FP12" s="282"/>
      <c r="FQ12" s="282"/>
      <c r="FR12" s="282"/>
      <c r="FS12" s="282"/>
      <c r="FT12" s="282"/>
      <c r="FU12" s="282"/>
      <c r="FV12" s="282"/>
      <c r="FW12" s="282"/>
      <c r="FX12" s="282"/>
      <c r="FY12" s="282"/>
      <c r="FZ12" s="282"/>
      <c r="GA12" s="282"/>
      <c r="GB12" s="282"/>
      <c r="GC12" s="282"/>
      <c r="GD12" s="282"/>
      <c r="GE12" s="282"/>
      <c r="GF12" s="282"/>
      <c r="GG12" s="282"/>
      <c r="GH12" s="282"/>
      <c r="GI12" s="282"/>
      <c r="GJ12" s="282"/>
      <c r="GK12" s="282"/>
      <c r="GL12" s="282"/>
      <c r="GM12" s="282"/>
      <c r="GN12" s="282"/>
      <c r="GO12" s="282"/>
      <c r="GP12" s="282"/>
      <c r="GQ12" s="282"/>
      <c r="GR12" s="282"/>
      <c r="GS12" s="282"/>
      <c r="GT12" s="282"/>
      <c r="GU12" s="282"/>
      <c r="GV12" s="282"/>
      <c r="GW12" s="282"/>
      <c r="GX12" s="282"/>
      <c r="GY12" s="282"/>
      <c r="GZ12" s="282"/>
      <c r="HA12" s="282"/>
      <c r="HB12" s="282"/>
      <c r="HC12" s="282"/>
      <c r="HD12" s="282"/>
      <c r="HE12" s="282"/>
      <c r="HF12" s="282"/>
      <c r="HG12" s="282"/>
      <c r="HH12" s="282"/>
      <c r="HI12" s="282"/>
      <c r="HJ12" s="282"/>
      <c r="HK12" s="282"/>
      <c r="HL12" s="282"/>
      <c r="HM12" s="282"/>
      <c r="HN12" s="282"/>
      <c r="HO12" s="282"/>
      <c r="HP12" s="282"/>
      <c r="HQ12" s="282"/>
      <c r="HR12" s="282"/>
      <c r="HS12" s="282"/>
      <c r="HT12" s="282"/>
      <c r="HU12" s="282"/>
      <c r="HV12" s="282"/>
      <c r="HW12" s="282"/>
      <c r="HX12" s="282"/>
      <c r="HY12" s="282"/>
      <c r="HZ12" s="282"/>
      <c r="IA12" s="282"/>
      <c r="IB12" s="282"/>
      <c r="IC12" s="282"/>
      <c r="ID12" s="282"/>
      <c r="IE12" s="282"/>
      <c r="IF12" s="282"/>
      <c r="IG12" s="282"/>
      <c r="IH12" s="282"/>
      <c r="II12" s="282"/>
      <c r="IJ12" s="282"/>
      <c r="IK12" s="282"/>
      <c r="IL12" s="282"/>
      <c r="IM12" s="282"/>
      <c r="IN12" s="282"/>
      <c r="IO12" s="282"/>
      <c r="IP12" s="282"/>
      <c r="IQ12" s="282"/>
      <c r="IR12" s="282"/>
      <c r="IS12" s="282"/>
      <c r="IT12" s="282"/>
      <c r="IU12" s="282"/>
      <c r="IV12" s="282"/>
      <c r="IW12" s="282"/>
      <c r="IX12" s="282"/>
      <c r="IY12" s="282"/>
    </row>
    <row r="13" spans="1:259" s="125" customFormat="1" ht="18" customHeight="1" x14ac:dyDescent="0.2">
      <c r="A13" s="282"/>
      <c r="B13" s="234" t="s">
        <v>40</v>
      </c>
      <c r="C13" s="406">
        <v>1004686</v>
      </c>
      <c r="D13" s="187">
        <v>2.1162235110294971</v>
      </c>
      <c r="E13" s="277"/>
      <c r="F13" s="235">
        <v>193502</v>
      </c>
      <c r="G13" s="236">
        <v>2.9833124323750959</v>
      </c>
      <c r="H13" s="277"/>
      <c r="I13" s="283">
        <v>28697</v>
      </c>
      <c r="J13" s="414">
        <f t="shared" si="1"/>
        <v>2.8563153064738636</v>
      </c>
      <c r="K13" s="236">
        <f t="shared" si="2"/>
        <v>14.830337670928467</v>
      </c>
      <c r="L13" s="279"/>
      <c r="M13" s="279">
        <f t="shared" si="3"/>
        <v>16</v>
      </c>
      <c r="N13" s="279">
        <v>3</v>
      </c>
      <c r="O13" s="279">
        <f>MATCH(N13,M$11:M$31,0)</f>
        <v>8</v>
      </c>
      <c r="P13" s="280" t="str">
        <f t="shared" si="0"/>
        <v>Castilla - La Mancha</v>
      </c>
      <c r="Q13" s="281">
        <f t="shared" si="5"/>
        <v>23.254522565402592</v>
      </c>
      <c r="R13" s="311"/>
      <c r="S13" s="276"/>
      <c r="T13" s="282"/>
      <c r="U13" s="282"/>
      <c r="V13" s="282"/>
      <c r="W13" s="282"/>
      <c r="X13" s="282"/>
      <c r="Y13" s="282"/>
      <c r="Z13" s="282"/>
      <c r="AA13" s="282"/>
      <c r="AB13" s="282"/>
      <c r="AC13" s="282"/>
      <c r="AD13" s="282"/>
      <c r="AE13" s="282"/>
      <c r="AF13" s="282"/>
      <c r="AG13" s="282"/>
      <c r="AH13" s="282"/>
      <c r="AI13" s="282"/>
      <c r="AJ13" s="282"/>
      <c r="AK13" s="282"/>
      <c r="AL13" s="282"/>
      <c r="AM13" s="282"/>
      <c r="AN13" s="282"/>
      <c r="AO13" s="282"/>
      <c r="AP13" s="282"/>
      <c r="AQ13" s="282"/>
      <c r="AR13" s="282"/>
      <c r="AS13" s="282"/>
      <c r="AT13" s="282"/>
      <c r="AU13" s="282"/>
      <c r="AV13" s="282"/>
      <c r="AW13" s="282"/>
      <c r="AX13" s="282"/>
      <c r="AY13" s="282"/>
      <c r="AZ13" s="282"/>
      <c r="BA13" s="282"/>
      <c r="BB13" s="282"/>
      <c r="BC13" s="282"/>
      <c r="BD13" s="282"/>
      <c r="BE13" s="282"/>
      <c r="BF13" s="282"/>
      <c r="BG13" s="282"/>
      <c r="BH13" s="282"/>
      <c r="BI13" s="282"/>
      <c r="BJ13" s="282"/>
      <c r="BK13" s="282"/>
      <c r="BL13" s="282"/>
      <c r="BM13" s="282"/>
      <c r="BN13" s="282"/>
      <c r="BO13" s="282"/>
      <c r="BP13" s="282"/>
      <c r="BQ13" s="282"/>
      <c r="BR13" s="282"/>
      <c r="BS13" s="282"/>
      <c r="BT13" s="282"/>
      <c r="BU13" s="282"/>
      <c r="BV13" s="282"/>
      <c r="BW13" s="282"/>
      <c r="BX13" s="282"/>
      <c r="BY13" s="282"/>
      <c r="BZ13" s="282"/>
      <c r="CA13" s="282"/>
      <c r="CB13" s="282"/>
      <c r="CC13" s="282"/>
      <c r="CD13" s="282"/>
      <c r="CE13" s="282"/>
      <c r="CF13" s="282"/>
      <c r="CG13" s="282"/>
      <c r="CH13" s="282"/>
      <c r="CI13" s="282"/>
      <c r="CJ13" s="282"/>
      <c r="CK13" s="282"/>
      <c r="CL13" s="282"/>
      <c r="CM13" s="282"/>
      <c r="CN13" s="282"/>
      <c r="CO13" s="282"/>
      <c r="CP13" s="282"/>
      <c r="CQ13" s="282"/>
      <c r="CR13" s="282"/>
      <c r="CS13" s="282"/>
      <c r="CT13" s="282"/>
      <c r="CU13" s="282"/>
      <c r="CV13" s="282"/>
      <c r="CW13" s="282"/>
      <c r="CX13" s="282"/>
      <c r="CY13" s="282"/>
      <c r="CZ13" s="282"/>
      <c r="DA13" s="282"/>
      <c r="DB13" s="282"/>
      <c r="DC13" s="282"/>
      <c r="DD13" s="282"/>
      <c r="DE13" s="282"/>
      <c r="DF13" s="282"/>
      <c r="DG13" s="282"/>
      <c r="DH13" s="282"/>
      <c r="DI13" s="282"/>
      <c r="DJ13" s="282"/>
      <c r="DK13" s="282"/>
      <c r="DL13" s="282"/>
      <c r="DM13" s="282"/>
      <c r="DN13" s="282"/>
      <c r="DO13" s="282"/>
      <c r="DP13" s="282"/>
      <c r="DQ13" s="282"/>
      <c r="DR13" s="282"/>
      <c r="DS13" s="282"/>
      <c r="DT13" s="282"/>
      <c r="DU13" s="282"/>
      <c r="DV13" s="282"/>
      <c r="DW13" s="282"/>
      <c r="DX13" s="282"/>
      <c r="DY13" s="282"/>
      <c r="DZ13" s="282"/>
      <c r="EA13" s="282"/>
      <c r="EB13" s="282"/>
      <c r="EC13" s="282"/>
      <c r="ED13" s="282"/>
      <c r="EE13" s="282"/>
      <c r="EF13" s="282"/>
      <c r="EG13" s="282"/>
      <c r="EH13" s="282"/>
      <c r="EI13" s="282"/>
      <c r="EJ13" s="282"/>
      <c r="EK13" s="282"/>
      <c r="EL13" s="282"/>
      <c r="EM13" s="282"/>
      <c r="EN13" s="282"/>
      <c r="EO13" s="282"/>
      <c r="EP13" s="282"/>
      <c r="EQ13" s="282"/>
      <c r="ER13" s="282"/>
      <c r="ES13" s="282"/>
      <c r="ET13" s="282"/>
      <c r="EU13" s="282"/>
      <c r="EV13" s="282"/>
      <c r="EW13" s="282"/>
      <c r="EX13" s="282"/>
      <c r="EY13" s="282"/>
      <c r="EZ13" s="282"/>
      <c r="FA13" s="282"/>
      <c r="FB13" s="282"/>
      <c r="FC13" s="282"/>
      <c r="FD13" s="282"/>
      <c r="FE13" s="282"/>
      <c r="FF13" s="282"/>
      <c r="FG13" s="282"/>
      <c r="FH13" s="282"/>
      <c r="FI13" s="282"/>
      <c r="FJ13" s="282"/>
      <c r="FK13" s="282"/>
      <c r="FL13" s="282"/>
      <c r="FM13" s="282"/>
      <c r="FN13" s="282"/>
      <c r="FO13" s="282"/>
      <c r="FP13" s="282"/>
      <c r="FQ13" s="282"/>
      <c r="FR13" s="282"/>
      <c r="FS13" s="282"/>
      <c r="FT13" s="282"/>
      <c r="FU13" s="282"/>
      <c r="FV13" s="282"/>
      <c r="FW13" s="282"/>
      <c r="FX13" s="282"/>
      <c r="FY13" s="282"/>
      <c r="FZ13" s="282"/>
      <c r="GA13" s="282"/>
      <c r="GB13" s="282"/>
      <c r="GC13" s="282"/>
      <c r="GD13" s="282"/>
      <c r="GE13" s="282"/>
      <c r="GF13" s="282"/>
      <c r="GG13" s="282"/>
      <c r="GH13" s="282"/>
      <c r="GI13" s="282"/>
      <c r="GJ13" s="282"/>
      <c r="GK13" s="282"/>
      <c r="GL13" s="282"/>
      <c r="GM13" s="282"/>
      <c r="GN13" s="282"/>
      <c r="GO13" s="282"/>
      <c r="GP13" s="282"/>
      <c r="GQ13" s="282"/>
      <c r="GR13" s="282"/>
      <c r="GS13" s="282"/>
      <c r="GT13" s="282"/>
      <c r="GU13" s="282"/>
      <c r="GV13" s="282"/>
      <c r="GW13" s="282"/>
      <c r="GX13" s="282"/>
      <c r="GY13" s="282"/>
      <c r="GZ13" s="282"/>
      <c r="HA13" s="282"/>
      <c r="HB13" s="282"/>
      <c r="HC13" s="282"/>
      <c r="HD13" s="282"/>
      <c r="HE13" s="282"/>
      <c r="HF13" s="282"/>
      <c r="HG13" s="282"/>
      <c r="HH13" s="282"/>
      <c r="HI13" s="282"/>
      <c r="HJ13" s="282"/>
      <c r="HK13" s="282"/>
      <c r="HL13" s="282"/>
      <c r="HM13" s="282"/>
      <c r="HN13" s="282"/>
      <c r="HO13" s="282"/>
      <c r="HP13" s="282"/>
      <c r="HQ13" s="282"/>
      <c r="HR13" s="282"/>
      <c r="HS13" s="282"/>
      <c r="HT13" s="282"/>
      <c r="HU13" s="282"/>
      <c r="HV13" s="282"/>
      <c r="HW13" s="282"/>
      <c r="HX13" s="282"/>
      <c r="HY13" s="282"/>
      <c r="HZ13" s="282"/>
      <c r="IA13" s="282"/>
      <c r="IB13" s="282"/>
      <c r="IC13" s="282"/>
      <c r="ID13" s="282"/>
      <c r="IE13" s="282"/>
      <c r="IF13" s="282"/>
      <c r="IG13" s="282"/>
      <c r="IH13" s="282"/>
      <c r="II13" s="282"/>
      <c r="IJ13" s="282"/>
      <c r="IK13" s="282"/>
      <c r="IL13" s="282"/>
      <c r="IM13" s="282"/>
      <c r="IN13" s="282"/>
      <c r="IO13" s="282"/>
      <c r="IP13" s="282"/>
      <c r="IQ13" s="282"/>
      <c r="IR13" s="282"/>
      <c r="IS13" s="282"/>
      <c r="IT13" s="282"/>
      <c r="IU13" s="282"/>
      <c r="IV13" s="282"/>
      <c r="IW13" s="282"/>
      <c r="IX13" s="282"/>
      <c r="IY13" s="282"/>
    </row>
    <row r="14" spans="1:259" s="125" customFormat="1" ht="18" customHeight="1" x14ac:dyDescent="0.2">
      <c r="A14" s="282"/>
      <c r="B14" s="234" t="s">
        <v>41</v>
      </c>
      <c r="C14" s="406">
        <v>1176659</v>
      </c>
      <c r="D14" s="187">
        <v>2.4784593796115968</v>
      </c>
      <c r="E14" s="277"/>
      <c r="F14" s="235">
        <v>122308</v>
      </c>
      <c r="G14" s="236">
        <v>1.8856806491867435</v>
      </c>
      <c r="H14" s="277"/>
      <c r="I14" s="283">
        <v>26794</v>
      </c>
      <c r="J14" s="414">
        <f t="shared" si="1"/>
        <v>2.2771253183802616</v>
      </c>
      <c r="K14" s="236">
        <f t="shared" si="2"/>
        <v>21.906988913235438</v>
      </c>
      <c r="L14" s="279"/>
      <c r="M14" s="279">
        <f t="shared" si="3"/>
        <v>4</v>
      </c>
      <c r="N14" s="279">
        <v>4</v>
      </c>
      <c r="O14" s="279">
        <f t="shared" si="4"/>
        <v>4</v>
      </c>
      <c r="P14" s="280" t="str">
        <f t="shared" si="0"/>
        <v>Balears, Illes</v>
      </c>
      <c r="Q14" s="281">
        <f t="shared" si="5"/>
        <v>21.906988913235438</v>
      </c>
      <c r="R14" s="311"/>
      <c r="S14" s="276"/>
      <c r="T14" s="282"/>
      <c r="U14" s="282"/>
      <c r="V14" s="282"/>
      <c r="W14" s="282"/>
      <c r="X14" s="282"/>
      <c r="Y14" s="282"/>
      <c r="Z14" s="282"/>
      <c r="AA14" s="282"/>
      <c r="AB14" s="282"/>
      <c r="AC14" s="282"/>
      <c r="AD14" s="282"/>
      <c r="AE14" s="282"/>
      <c r="AF14" s="282"/>
      <c r="AG14" s="282"/>
      <c r="AH14" s="282"/>
      <c r="AI14" s="282"/>
      <c r="AJ14" s="282"/>
      <c r="AK14" s="282"/>
      <c r="AL14" s="282"/>
      <c r="AM14" s="282"/>
      <c r="AN14" s="282"/>
      <c r="AO14" s="282"/>
      <c r="AP14" s="282"/>
      <c r="AQ14" s="282"/>
      <c r="AR14" s="282"/>
      <c r="AS14" s="282"/>
      <c r="AT14" s="282"/>
      <c r="AU14" s="282"/>
      <c r="AV14" s="282"/>
      <c r="AW14" s="282"/>
      <c r="AX14" s="282"/>
      <c r="AY14" s="282"/>
      <c r="AZ14" s="282"/>
      <c r="BA14" s="282"/>
      <c r="BB14" s="282"/>
      <c r="BC14" s="282"/>
      <c r="BD14" s="282"/>
      <c r="BE14" s="282"/>
      <c r="BF14" s="282"/>
      <c r="BG14" s="282"/>
      <c r="BH14" s="282"/>
      <c r="BI14" s="282"/>
      <c r="BJ14" s="282"/>
      <c r="BK14" s="282"/>
      <c r="BL14" s="282"/>
      <c r="BM14" s="282"/>
      <c r="BN14" s="282"/>
      <c r="BO14" s="282"/>
      <c r="BP14" s="282"/>
      <c r="BQ14" s="282"/>
      <c r="BR14" s="282"/>
      <c r="BS14" s="282"/>
      <c r="BT14" s="282"/>
      <c r="BU14" s="282"/>
      <c r="BV14" s="282"/>
      <c r="BW14" s="282"/>
      <c r="BX14" s="282"/>
      <c r="BY14" s="282"/>
      <c r="BZ14" s="282"/>
      <c r="CA14" s="282"/>
      <c r="CB14" s="282"/>
      <c r="CC14" s="282"/>
      <c r="CD14" s="282"/>
      <c r="CE14" s="282"/>
      <c r="CF14" s="282"/>
      <c r="CG14" s="282"/>
      <c r="CH14" s="282"/>
      <c r="CI14" s="282"/>
      <c r="CJ14" s="282"/>
      <c r="CK14" s="282"/>
      <c r="CL14" s="282"/>
      <c r="CM14" s="282"/>
      <c r="CN14" s="282"/>
      <c r="CO14" s="282"/>
      <c r="CP14" s="282"/>
      <c r="CQ14" s="282"/>
      <c r="CR14" s="282"/>
      <c r="CS14" s="282"/>
      <c r="CT14" s="282"/>
      <c r="CU14" s="282"/>
      <c r="CV14" s="282"/>
      <c r="CW14" s="282"/>
      <c r="CX14" s="282"/>
      <c r="CY14" s="282"/>
      <c r="CZ14" s="282"/>
      <c r="DA14" s="282"/>
      <c r="DB14" s="282"/>
      <c r="DC14" s="282"/>
      <c r="DD14" s="282"/>
      <c r="DE14" s="282"/>
      <c r="DF14" s="282"/>
      <c r="DG14" s="282"/>
      <c r="DH14" s="282"/>
      <c r="DI14" s="282"/>
      <c r="DJ14" s="282"/>
      <c r="DK14" s="282"/>
      <c r="DL14" s="282"/>
      <c r="DM14" s="282"/>
      <c r="DN14" s="282"/>
      <c r="DO14" s="282"/>
      <c r="DP14" s="282"/>
      <c r="DQ14" s="282"/>
      <c r="DR14" s="282"/>
      <c r="DS14" s="282"/>
      <c r="DT14" s="282"/>
      <c r="DU14" s="282"/>
      <c r="DV14" s="282"/>
      <c r="DW14" s="282"/>
      <c r="DX14" s="282"/>
      <c r="DY14" s="282"/>
      <c r="DZ14" s="282"/>
      <c r="EA14" s="282"/>
      <c r="EB14" s="282"/>
      <c r="EC14" s="282"/>
      <c r="ED14" s="282"/>
      <c r="EE14" s="282"/>
      <c r="EF14" s="282"/>
      <c r="EG14" s="282"/>
      <c r="EH14" s="282"/>
      <c r="EI14" s="282"/>
      <c r="EJ14" s="282"/>
      <c r="EK14" s="282"/>
      <c r="EL14" s="282"/>
      <c r="EM14" s="282"/>
      <c r="EN14" s="282"/>
      <c r="EO14" s="282"/>
      <c r="EP14" s="282"/>
      <c r="EQ14" s="282"/>
      <c r="ER14" s="282"/>
      <c r="ES14" s="282"/>
      <c r="ET14" s="282"/>
      <c r="EU14" s="282"/>
      <c r="EV14" s="282"/>
      <c r="EW14" s="282"/>
      <c r="EX14" s="282"/>
      <c r="EY14" s="282"/>
      <c r="EZ14" s="282"/>
      <c r="FA14" s="282"/>
      <c r="FB14" s="282"/>
      <c r="FC14" s="282"/>
      <c r="FD14" s="282"/>
      <c r="FE14" s="282"/>
      <c r="FF14" s="282"/>
      <c r="FG14" s="282"/>
      <c r="FH14" s="282"/>
      <c r="FI14" s="282"/>
      <c r="FJ14" s="282"/>
      <c r="FK14" s="282"/>
      <c r="FL14" s="282"/>
      <c r="FM14" s="282"/>
      <c r="FN14" s="282"/>
      <c r="FO14" s="282"/>
      <c r="FP14" s="282"/>
      <c r="FQ14" s="282"/>
      <c r="FR14" s="282"/>
      <c r="FS14" s="282"/>
      <c r="FT14" s="282"/>
      <c r="FU14" s="282"/>
      <c r="FV14" s="282"/>
      <c r="FW14" s="282"/>
      <c r="FX14" s="282"/>
      <c r="FY14" s="282"/>
      <c r="FZ14" s="282"/>
      <c r="GA14" s="282"/>
      <c r="GB14" s="282"/>
      <c r="GC14" s="282"/>
      <c r="GD14" s="282"/>
      <c r="GE14" s="282"/>
      <c r="GF14" s="282"/>
      <c r="GG14" s="282"/>
      <c r="GH14" s="282"/>
      <c r="GI14" s="282"/>
      <c r="GJ14" s="282"/>
      <c r="GK14" s="282"/>
      <c r="GL14" s="282"/>
      <c r="GM14" s="282"/>
      <c r="GN14" s="282"/>
      <c r="GO14" s="282"/>
      <c r="GP14" s="282"/>
      <c r="GQ14" s="282"/>
      <c r="GR14" s="282"/>
      <c r="GS14" s="282"/>
      <c r="GT14" s="282"/>
      <c r="GU14" s="282"/>
      <c r="GV14" s="282"/>
      <c r="GW14" s="282"/>
      <c r="GX14" s="282"/>
      <c r="GY14" s="282"/>
      <c r="GZ14" s="282"/>
      <c r="HA14" s="282"/>
      <c r="HB14" s="282"/>
      <c r="HC14" s="282"/>
      <c r="HD14" s="282"/>
      <c r="HE14" s="282"/>
      <c r="HF14" s="282"/>
      <c r="HG14" s="282"/>
      <c r="HH14" s="282"/>
      <c r="HI14" s="282"/>
      <c r="HJ14" s="282"/>
      <c r="HK14" s="282"/>
      <c r="HL14" s="282"/>
      <c r="HM14" s="282"/>
      <c r="HN14" s="282"/>
      <c r="HO14" s="282"/>
      <c r="HP14" s="282"/>
      <c r="HQ14" s="282"/>
      <c r="HR14" s="282"/>
      <c r="HS14" s="282"/>
      <c r="HT14" s="282"/>
      <c r="HU14" s="282"/>
      <c r="HV14" s="282"/>
      <c r="HW14" s="282"/>
      <c r="HX14" s="282"/>
      <c r="HY14" s="282"/>
      <c r="HZ14" s="282"/>
      <c r="IA14" s="282"/>
      <c r="IB14" s="282"/>
      <c r="IC14" s="282"/>
      <c r="ID14" s="282"/>
      <c r="IE14" s="282"/>
      <c r="IF14" s="282"/>
      <c r="IG14" s="282"/>
      <c r="IH14" s="282"/>
      <c r="II14" s="282"/>
      <c r="IJ14" s="282"/>
      <c r="IK14" s="282"/>
      <c r="IL14" s="282"/>
      <c r="IM14" s="282"/>
      <c r="IN14" s="282"/>
      <c r="IO14" s="282"/>
      <c r="IP14" s="282"/>
      <c r="IQ14" s="282"/>
      <c r="IR14" s="282"/>
      <c r="IS14" s="282"/>
      <c r="IT14" s="282"/>
      <c r="IU14" s="282"/>
      <c r="IV14" s="282"/>
      <c r="IW14" s="282"/>
      <c r="IX14" s="282"/>
      <c r="IY14" s="282"/>
    </row>
    <row r="15" spans="1:259" s="125" customFormat="1" ht="18" customHeight="1" x14ac:dyDescent="0.2">
      <c r="A15" s="282"/>
      <c r="B15" s="234" t="s">
        <v>9</v>
      </c>
      <c r="C15" s="406">
        <v>2177701</v>
      </c>
      <c r="D15" s="187">
        <v>4.5870073397981521</v>
      </c>
      <c r="E15" s="277"/>
      <c r="F15" s="235">
        <v>246866</v>
      </c>
      <c r="G15" s="236">
        <v>3.8060506192737567</v>
      </c>
      <c r="H15" s="277"/>
      <c r="I15" s="283">
        <v>35766</v>
      </c>
      <c r="J15" s="414">
        <f t="shared" si="1"/>
        <v>1.6423742286016307</v>
      </c>
      <c r="K15" s="236">
        <f t="shared" si="2"/>
        <v>14.488021841808916</v>
      </c>
      <c r="L15" s="279"/>
      <c r="M15" s="279">
        <f t="shared" si="3"/>
        <v>17</v>
      </c>
      <c r="N15" s="279">
        <v>5</v>
      </c>
      <c r="O15" s="279">
        <f t="shared" si="4"/>
        <v>10</v>
      </c>
      <c r="P15" s="280" t="str">
        <f t="shared" si="0"/>
        <v>Comunitat Valenciana</v>
      </c>
      <c r="Q15" s="281">
        <f t="shared" si="5"/>
        <v>20.874430681414729</v>
      </c>
      <c r="R15" s="311"/>
      <c r="S15" s="276"/>
      <c r="T15" s="282"/>
      <c r="U15" s="282"/>
      <c r="V15" s="282"/>
      <c r="W15" s="282"/>
      <c r="X15" s="282"/>
      <c r="Y15" s="282"/>
      <c r="Z15" s="282"/>
      <c r="AA15" s="282"/>
      <c r="AB15" s="282"/>
      <c r="AC15" s="282"/>
      <c r="AD15" s="282"/>
      <c r="AE15" s="282"/>
      <c r="AF15" s="282"/>
      <c r="AG15" s="282"/>
      <c r="AH15" s="282"/>
      <c r="AI15" s="282"/>
      <c r="AJ15" s="282"/>
      <c r="AK15" s="282"/>
      <c r="AL15" s="282"/>
      <c r="AM15" s="282"/>
      <c r="AN15" s="282"/>
      <c r="AO15" s="282"/>
      <c r="AP15" s="282"/>
      <c r="AQ15" s="282"/>
      <c r="AR15" s="282"/>
      <c r="AS15" s="282"/>
      <c r="AT15" s="282"/>
      <c r="AU15" s="282"/>
      <c r="AV15" s="282"/>
      <c r="AW15" s="282"/>
      <c r="AX15" s="282"/>
      <c r="AY15" s="282"/>
      <c r="AZ15" s="282"/>
      <c r="BA15" s="282"/>
      <c r="BB15" s="282"/>
      <c r="BC15" s="282"/>
      <c r="BD15" s="282"/>
      <c r="BE15" s="282"/>
      <c r="BF15" s="282"/>
      <c r="BG15" s="282"/>
      <c r="BH15" s="282"/>
      <c r="BI15" s="282"/>
      <c r="BJ15" s="282"/>
      <c r="BK15" s="282"/>
      <c r="BL15" s="282"/>
      <c r="BM15" s="282"/>
      <c r="BN15" s="282"/>
      <c r="BO15" s="282"/>
      <c r="BP15" s="282"/>
      <c r="BQ15" s="282"/>
      <c r="BR15" s="282"/>
      <c r="BS15" s="282"/>
      <c r="BT15" s="282"/>
      <c r="BU15" s="282"/>
      <c r="BV15" s="282"/>
      <c r="BW15" s="282"/>
      <c r="BX15" s="282"/>
      <c r="BY15" s="282"/>
      <c r="BZ15" s="282"/>
      <c r="CA15" s="282"/>
      <c r="CB15" s="282"/>
      <c r="CC15" s="282"/>
      <c r="CD15" s="282"/>
      <c r="CE15" s="282"/>
      <c r="CF15" s="282"/>
      <c r="CG15" s="282"/>
      <c r="CH15" s="282"/>
      <c r="CI15" s="282"/>
      <c r="CJ15" s="282"/>
      <c r="CK15" s="282"/>
      <c r="CL15" s="282"/>
      <c r="CM15" s="282"/>
      <c r="CN15" s="282"/>
      <c r="CO15" s="282"/>
      <c r="CP15" s="282"/>
      <c r="CQ15" s="282"/>
      <c r="CR15" s="282"/>
      <c r="CS15" s="282"/>
      <c r="CT15" s="282"/>
      <c r="CU15" s="282"/>
      <c r="CV15" s="282"/>
      <c r="CW15" s="282"/>
      <c r="CX15" s="282"/>
      <c r="CY15" s="282"/>
      <c r="CZ15" s="282"/>
      <c r="DA15" s="282"/>
      <c r="DB15" s="282"/>
      <c r="DC15" s="282"/>
      <c r="DD15" s="282"/>
      <c r="DE15" s="282"/>
      <c r="DF15" s="282"/>
      <c r="DG15" s="282"/>
      <c r="DH15" s="282"/>
      <c r="DI15" s="282"/>
      <c r="DJ15" s="282"/>
      <c r="DK15" s="282"/>
      <c r="DL15" s="282"/>
      <c r="DM15" s="282"/>
      <c r="DN15" s="282"/>
      <c r="DO15" s="282"/>
      <c r="DP15" s="282"/>
      <c r="DQ15" s="282"/>
      <c r="DR15" s="282"/>
      <c r="DS15" s="282"/>
      <c r="DT15" s="282"/>
      <c r="DU15" s="282"/>
      <c r="DV15" s="282"/>
      <c r="DW15" s="282"/>
      <c r="DX15" s="282"/>
      <c r="DY15" s="282"/>
      <c r="DZ15" s="282"/>
      <c r="EA15" s="282"/>
      <c r="EB15" s="282"/>
      <c r="EC15" s="282"/>
      <c r="ED15" s="282"/>
      <c r="EE15" s="282"/>
      <c r="EF15" s="282"/>
      <c r="EG15" s="282"/>
      <c r="EH15" s="282"/>
      <c r="EI15" s="282"/>
      <c r="EJ15" s="282"/>
      <c r="EK15" s="282"/>
      <c r="EL15" s="282"/>
      <c r="EM15" s="282"/>
      <c r="EN15" s="282"/>
      <c r="EO15" s="282"/>
      <c r="EP15" s="282"/>
      <c r="EQ15" s="282"/>
      <c r="ER15" s="282"/>
      <c r="ES15" s="282"/>
      <c r="ET15" s="282"/>
      <c r="EU15" s="282"/>
      <c r="EV15" s="282"/>
      <c r="EW15" s="282"/>
      <c r="EX15" s="282"/>
      <c r="EY15" s="282"/>
      <c r="EZ15" s="282"/>
      <c r="FA15" s="282"/>
      <c r="FB15" s="282"/>
      <c r="FC15" s="282"/>
      <c r="FD15" s="282"/>
      <c r="FE15" s="282"/>
      <c r="FF15" s="282"/>
      <c r="FG15" s="282"/>
      <c r="FH15" s="282"/>
      <c r="FI15" s="282"/>
      <c r="FJ15" s="282"/>
      <c r="FK15" s="282"/>
      <c r="FL15" s="282"/>
      <c r="FM15" s="282"/>
      <c r="FN15" s="282"/>
      <c r="FO15" s="282"/>
      <c r="FP15" s="282"/>
      <c r="FQ15" s="282"/>
      <c r="FR15" s="282"/>
      <c r="FS15" s="282"/>
      <c r="FT15" s="282"/>
      <c r="FU15" s="282"/>
      <c r="FV15" s="282"/>
      <c r="FW15" s="282"/>
      <c r="FX15" s="282"/>
      <c r="FY15" s="282"/>
      <c r="FZ15" s="282"/>
      <c r="GA15" s="282"/>
      <c r="GB15" s="282"/>
      <c r="GC15" s="282"/>
      <c r="GD15" s="282"/>
      <c r="GE15" s="282"/>
      <c r="GF15" s="282"/>
      <c r="GG15" s="282"/>
      <c r="GH15" s="282"/>
      <c r="GI15" s="282"/>
      <c r="GJ15" s="282"/>
      <c r="GK15" s="282"/>
      <c r="GL15" s="282"/>
      <c r="GM15" s="282"/>
      <c r="GN15" s="282"/>
      <c r="GO15" s="282"/>
      <c r="GP15" s="282"/>
      <c r="GQ15" s="282"/>
      <c r="GR15" s="282"/>
      <c r="GS15" s="282"/>
      <c r="GT15" s="282"/>
      <c r="GU15" s="282"/>
      <c r="GV15" s="282"/>
      <c r="GW15" s="282"/>
      <c r="GX15" s="282"/>
      <c r="GY15" s="282"/>
      <c r="GZ15" s="282"/>
      <c r="HA15" s="282"/>
      <c r="HB15" s="282"/>
      <c r="HC15" s="282"/>
      <c r="HD15" s="282"/>
      <c r="HE15" s="282"/>
      <c r="HF15" s="282"/>
      <c r="HG15" s="282"/>
      <c r="HH15" s="282"/>
      <c r="HI15" s="282"/>
      <c r="HJ15" s="282"/>
      <c r="HK15" s="282"/>
      <c r="HL15" s="282"/>
      <c r="HM15" s="282"/>
      <c r="HN15" s="282"/>
      <c r="HO15" s="282"/>
      <c r="HP15" s="282"/>
      <c r="HQ15" s="282"/>
      <c r="HR15" s="282"/>
      <c r="HS15" s="282"/>
      <c r="HT15" s="282"/>
      <c r="HU15" s="282"/>
      <c r="HV15" s="282"/>
      <c r="HW15" s="282"/>
      <c r="HX15" s="282"/>
      <c r="HY15" s="282"/>
      <c r="HZ15" s="282"/>
      <c r="IA15" s="282"/>
      <c r="IB15" s="282"/>
      <c r="IC15" s="282"/>
      <c r="ID15" s="282"/>
      <c r="IE15" s="282"/>
      <c r="IF15" s="282"/>
      <c r="IG15" s="282"/>
      <c r="IH15" s="282"/>
      <c r="II15" s="282"/>
      <c r="IJ15" s="282"/>
      <c r="IK15" s="282"/>
      <c r="IL15" s="282"/>
      <c r="IM15" s="282"/>
      <c r="IN15" s="282"/>
      <c r="IO15" s="282"/>
      <c r="IP15" s="282"/>
      <c r="IQ15" s="282"/>
      <c r="IR15" s="282"/>
      <c r="IS15" s="282"/>
      <c r="IT15" s="282"/>
      <c r="IU15" s="282"/>
      <c r="IV15" s="282"/>
      <c r="IW15" s="282"/>
      <c r="IX15" s="282"/>
      <c r="IY15" s="282"/>
    </row>
    <row r="16" spans="1:259" s="125" customFormat="1" ht="18" customHeight="1" x14ac:dyDescent="0.2">
      <c r="A16" s="282"/>
      <c r="B16" s="234" t="s">
        <v>8</v>
      </c>
      <c r="C16" s="407">
        <v>585402</v>
      </c>
      <c r="D16" s="187">
        <v>1.2330633409878207</v>
      </c>
      <c r="E16" s="277"/>
      <c r="F16" s="239">
        <v>99678</v>
      </c>
      <c r="G16" s="236">
        <v>1.5367831683098099</v>
      </c>
      <c r="H16" s="277"/>
      <c r="I16" s="283">
        <v>17830</v>
      </c>
      <c r="J16" s="414">
        <f t="shared" si="1"/>
        <v>3.0457702570199623</v>
      </c>
      <c r="K16" s="236">
        <f t="shared" si="2"/>
        <v>17.887598065771787</v>
      </c>
      <c r="L16" s="279"/>
      <c r="M16" s="279">
        <f t="shared" si="3"/>
        <v>14</v>
      </c>
      <c r="N16" s="279">
        <v>6</v>
      </c>
      <c r="O16" s="279">
        <f t="shared" si="4"/>
        <v>11</v>
      </c>
      <c r="P16" s="280" t="str">
        <f t="shared" si="0"/>
        <v>Extremadura</v>
      </c>
      <c r="Q16" s="284">
        <f t="shared" si="5"/>
        <v>20.458990496727765</v>
      </c>
      <c r="R16" s="311"/>
      <c r="S16" s="276"/>
      <c r="T16" s="282"/>
      <c r="U16" s="282"/>
      <c r="V16" s="282"/>
      <c r="W16" s="282"/>
      <c r="X16" s="282"/>
      <c r="Y16" s="282"/>
      <c r="Z16" s="282"/>
      <c r="AA16" s="282"/>
      <c r="AB16" s="282"/>
      <c r="AC16" s="282"/>
      <c r="AD16" s="282"/>
      <c r="AE16" s="282"/>
      <c r="AF16" s="282"/>
      <c r="AG16" s="282"/>
      <c r="AH16" s="282"/>
      <c r="AI16" s="282"/>
      <c r="AJ16" s="282"/>
      <c r="AK16" s="282"/>
      <c r="AL16" s="282"/>
      <c r="AM16" s="282"/>
      <c r="AN16" s="282"/>
      <c r="AO16" s="282"/>
      <c r="AP16" s="282"/>
      <c r="AQ16" s="282"/>
      <c r="AR16" s="282"/>
      <c r="AS16" s="282"/>
      <c r="AT16" s="282"/>
      <c r="AU16" s="282"/>
      <c r="AV16" s="282"/>
      <c r="AW16" s="282"/>
      <c r="AX16" s="282"/>
      <c r="AY16" s="282"/>
      <c r="AZ16" s="282"/>
      <c r="BA16" s="282"/>
      <c r="BB16" s="282"/>
      <c r="BC16" s="282"/>
      <c r="BD16" s="282"/>
      <c r="BE16" s="282"/>
      <c r="BF16" s="282"/>
      <c r="BG16" s="282"/>
      <c r="BH16" s="282"/>
      <c r="BI16" s="282"/>
      <c r="BJ16" s="282"/>
      <c r="BK16" s="282"/>
      <c r="BL16" s="282"/>
      <c r="BM16" s="282"/>
      <c r="BN16" s="282"/>
      <c r="BO16" s="282"/>
      <c r="BP16" s="282"/>
      <c r="BQ16" s="282"/>
      <c r="BR16" s="282"/>
      <c r="BS16" s="282"/>
      <c r="BT16" s="282"/>
      <c r="BU16" s="282"/>
      <c r="BV16" s="282"/>
      <c r="BW16" s="282"/>
      <c r="BX16" s="282"/>
      <c r="BY16" s="282"/>
      <c r="BZ16" s="282"/>
      <c r="CA16" s="282"/>
      <c r="CB16" s="282"/>
      <c r="CC16" s="282"/>
      <c r="CD16" s="282"/>
      <c r="CE16" s="282"/>
      <c r="CF16" s="282"/>
      <c r="CG16" s="282"/>
      <c r="CH16" s="282"/>
      <c r="CI16" s="282"/>
      <c r="CJ16" s="282"/>
      <c r="CK16" s="282"/>
      <c r="CL16" s="282"/>
      <c r="CM16" s="282"/>
      <c r="CN16" s="282"/>
      <c r="CO16" s="282"/>
      <c r="CP16" s="282"/>
      <c r="CQ16" s="282"/>
      <c r="CR16" s="282"/>
      <c r="CS16" s="282"/>
      <c r="CT16" s="282"/>
      <c r="CU16" s="282"/>
      <c r="CV16" s="282"/>
      <c r="CW16" s="282"/>
      <c r="CX16" s="282"/>
      <c r="CY16" s="282"/>
      <c r="CZ16" s="282"/>
      <c r="DA16" s="282"/>
      <c r="DB16" s="282"/>
      <c r="DC16" s="282"/>
      <c r="DD16" s="282"/>
      <c r="DE16" s="282"/>
      <c r="DF16" s="282"/>
      <c r="DG16" s="282"/>
      <c r="DH16" s="282"/>
      <c r="DI16" s="282"/>
      <c r="DJ16" s="282"/>
      <c r="DK16" s="282"/>
      <c r="DL16" s="282"/>
      <c r="DM16" s="282"/>
      <c r="DN16" s="282"/>
      <c r="DO16" s="282"/>
      <c r="DP16" s="282"/>
      <c r="DQ16" s="282"/>
      <c r="DR16" s="282"/>
      <c r="DS16" s="282"/>
      <c r="DT16" s="282"/>
      <c r="DU16" s="282"/>
      <c r="DV16" s="282"/>
      <c r="DW16" s="282"/>
      <c r="DX16" s="282"/>
      <c r="DY16" s="282"/>
      <c r="DZ16" s="282"/>
      <c r="EA16" s="282"/>
      <c r="EB16" s="282"/>
      <c r="EC16" s="282"/>
      <c r="ED16" s="282"/>
      <c r="EE16" s="282"/>
      <c r="EF16" s="282"/>
      <c r="EG16" s="282"/>
      <c r="EH16" s="282"/>
      <c r="EI16" s="282"/>
      <c r="EJ16" s="282"/>
      <c r="EK16" s="282"/>
      <c r="EL16" s="282"/>
      <c r="EM16" s="282"/>
      <c r="EN16" s="282"/>
      <c r="EO16" s="282"/>
      <c r="EP16" s="282"/>
      <c r="EQ16" s="282"/>
      <c r="ER16" s="282"/>
      <c r="ES16" s="282"/>
      <c r="ET16" s="282"/>
      <c r="EU16" s="282"/>
      <c r="EV16" s="282"/>
      <c r="EW16" s="282"/>
      <c r="EX16" s="282"/>
      <c r="EY16" s="282"/>
      <c r="EZ16" s="282"/>
      <c r="FA16" s="282"/>
      <c r="FB16" s="282"/>
      <c r="FC16" s="282"/>
      <c r="FD16" s="282"/>
      <c r="FE16" s="282"/>
      <c r="FF16" s="282"/>
      <c r="FG16" s="282"/>
      <c r="FH16" s="282"/>
      <c r="FI16" s="282"/>
      <c r="FJ16" s="282"/>
      <c r="FK16" s="282"/>
      <c r="FL16" s="282"/>
      <c r="FM16" s="282"/>
      <c r="FN16" s="282"/>
      <c r="FO16" s="282"/>
      <c r="FP16" s="282"/>
      <c r="FQ16" s="282"/>
      <c r="FR16" s="282"/>
      <c r="FS16" s="282"/>
      <c r="FT16" s="282"/>
      <c r="FU16" s="282"/>
      <c r="FV16" s="282"/>
      <c r="FW16" s="282"/>
      <c r="FX16" s="282"/>
      <c r="FY16" s="282"/>
      <c r="FZ16" s="282"/>
      <c r="GA16" s="282"/>
      <c r="GB16" s="282"/>
      <c r="GC16" s="282"/>
      <c r="GD16" s="282"/>
      <c r="GE16" s="282"/>
      <c r="GF16" s="282"/>
      <c r="GG16" s="282"/>
      <c r="GH16" s="282"/>
      <c r="GI16" s="282"/>
      <c r="GJ16" s="282"/>
      <c r="GK16" s="282"/>
      <c r="GL16" s="282"/>
      <c r="GM16" s="282"/>
      <c r="GN16" s="282"/>
      <c r="GO16" s="282"/>
      <c r="GP16" s="282"/>
      <c r="GQ16" s="282"/>
      <c r="GR16" s="282"/>
      <c r="GS16" s="282"/>
      <c r="GT16" s="282"/>
      <c r="GU16" s="282"/>
      <c r="GV16" s="282"/>
      <c r="GW16" s="282"/>
      <c r="GX16" s="282"/>
      <c r="GY16" s="282"/>
      <c r="GZ16" s="282"/>
      <c r="HA16" s="282"/>
      <c r="HB16" s="282"/>
      <c r="HC16" s="282"/>
      <c r="HD16" s="282"/>
      <c r="HE16" s="282"/>
      <c r="HF16" s="282"/>
      <c r="HG16" s="282"/>
      <c r="HH16" s="282"/>
      <c r="HI16" s="282"/>
      <c r="HJ16" s="282"/>
      <c r="HK16" s="282"/>
      <c r="HL16" s="282"/>
      <c r="HM16" s="282"/>
      <c r="HN16" s="282"/>
      <c r="HO16" s="282"/>
      <c r="HP16" s="282"/>
      <c r="HQ16" s="282"/>
      <c r="HR16" s="282"/>
      <c r="HS16" s="282"/>
      <c r="HT16" s="282"/>
      <c r="HU16" s="282"/>
      <c r="HV16" s="282"/>
      <c r="HW16" s="282"/>
      <c r="HX16" s="282"/>
      <c r="HY16" s="282"/>
      <c r="HZ16" s="282"/>
      <c r="IA16" s="282"/>
      <c r="IB16" s="282"/>
      <c r="IC16" s="282"/>
      <c r="ID16" s="282"/>
      <c r="IE16" s="282"/>
      <c r="IF16" s="282"/>
      <c r="IG16" s="282"/>
      <c r="IH16" s="282"/>
      <c r="II16" s="282"/>
      <c r="IJ16" s="282"/>
      <c r="IK16" s="282"/>
      <c r="IL16" s="282"/>
      <c r="IM16" s="282"/>
      <c r="IN16" s="282"/>
      <c r="IO16" s="282"/>
      <c r="IP16" s="282"/>
      <c r="IQ16" s="282"/>
      <c r="IR16" s="282"/>
      <c r="IS16" s="282"/>
      <c r="IT16" s="282"/>
      <c r="IU16" s="282"/>
      <c r="IV16" s="282"/>
      <c r="IW16" s="282"/>
      <c r="IX16" s="282"/>
      <c r="IY16" s="282"/>
    </row>
    <row r="17" spans="1:259" s="128" customFormat="1" ht="18" customHeight="1" x14ac:dyDescent="0.2">
      <c r="A17" s="285"/>
      <c r="B17" s="286" t="s">
        <v>7</v>
      </c>
      <c r="C17" s="406">
        <v>2372640</v>
      </c>
      <c r="D17" s="187">
        <v>4.9976177145984177</v>
      </c>
      <c r="E17" s="277"/>
      <c r="F17" s="287">
        <v>420966</v>
      </c>
      <c r="G17" s="288">
        <v>6.4902331831568389</v>
      </c>
      <c r="H17" s="277"/>
      <c r="I17" s="289">
        <v>115546</v>
      </c>
      <c r="J17" s="415">
        <f t="shared" si="1"/>
        <v>4.8699339132780359</v>
      </c>
      <c r="K17" s="288">
        <f t="shared" si="2"/>
        <v>27.447822389456629</v>
      </c>
      <c r="L17" s="279"/>
      <c r="M17" s="279">
        <f t="shared" si="3"/>
        <v>1</v>
      </c>
      <c r="N17" s="279">
        <v>7</v>
      </c>
      <c r="O17" s="279">
        <f t="shared" si="4"/>
        <v>21</v>
      </c>
      <c r="P17" s="280" t="str">
        <f t="shared" si="0"/>
        <v>TOTAL</v>
      </c>
      <c r="Q17" s="281">
        <f t="shared" si="5"/>
        <v>20.341817775918088</v>
      </c>
      <c r="R17" s="311"/>
      <c r="S17" s="290"/>
      <c r="T17" s="285"/>
      <c r="U17" s="285"/>
      <c r="V17" s="285"/>
      <c r="W17" s="285"/>
      <c r="X17" s="285"/>
      <c r="Y17" s="285"/>
      <c r="Z17" s="285"/>
      <c r="AA17" s="285"/>
      <c r="AB17" s="285"/>
      <c r="AC17" s="285"/>
      <c r="AD17" s="285"/>
      <c r="AE17" s="285"/>
      <c r="AF17" s="285"/>
      <c r="AG17" s="285"/>
      <c r="AH17" s="285"/>
      <c r="AI17" s="285"/>
      <c r="AJ17" s="285"/>
      <c r="AK17" s="285"/>
      <c r="AL17" s="285"/>
      <c r="AM17" s="285"/>
      <c r="AN17" s="285"/>
      <c r="AO17" s="285"/>
      <c r="AP17" s="285"/>
      <c r="AQ17" s="285"/>
      <c r="AR17" s="285"/>
      <c r="AS17" s="285"/>
      <c r="AT17" s="285"/>
      <c r="AU17" s="285"/>
      <c r="AV17" s="285"/>
      <c r="AW17" s="285"/>
      <c r="AX17" s="285"/>
      <c r="AY17" s="285"/>
      <c r="AZ17" s="285"/>
      <c r="BA17" s="285"/>
      <c r="BB17" s="285"/>
      <c r="BC17" s="285"/>
      <c r="BD17" s="285"/>
      <c r="BE17" s="285"/>
      <c r="BF17" s="285"/>
      <c r="BG17" s="285"/>
      <c r="BH17" s="285"/>
      <c r="BI17" s="285"/>
      <c r="BJ17" s="285"/>
      <c r="BK17" s="285"/>
      <c r="BL17" s="285"/>
      <c r="BM17" s="285"/>
      <c r="BN17" s="285"/>
      <c r="BO17" s="285"/>
      <c r="BP17" s="285"/>
      <c r="BQ17" s="285"/>
      <c r="BR17" s="285"/>
      <c r="BS17" s="285"/>
      <c r="BT17" s="285"/>
      <c r="BU17" s="285"/>
      <c r="BV17" s="285"/>
      <c r="BW17" s="285"/>
      <c r="BX17" s="285"/>
      <c r="BY17" s="285"/>
      <c r="BZ17" s="285"/>
      <c r="CA17" s="285"/>
      <c r="CB17" s="285"/>
      <c r="CC17" s="285"/>
      <c r="CD17" s="285"/>
      <c r="CE17" s="285"/>
      <c r="CF17" s="285"/>
      <c r="CG17" s="285"/>
      <c r="CH17" s="285"/>
      <c r="CI17" s="285"/>
      <c r="CJ17" s="285"/>
      <c r="CK17" s="285"/>
      <c r="CL17" s="285"/>
      <c r="CM17" s="285"/>
      <c r="CN17" s="285"/>
      <c r="CO17" s="285"/>
      <c r="CP17" s="285"/>
      <c r="CQ17" s="285"/>
      <c r="CR17" s="285"/>
      <c r="CS17" s="285"/>
      <c r="CT17" s="285"/>
      <c r="CU17" s="285"/>
      <c r="CV17" s="285"/>
      <c r="CW17" s="285"/>
      <c r="CX17" s="285"/>
      <c r="CY17" s="285"/>
      <c r="CZ17" s="285"/>
      <c r="DA17" s="285"/>
      <c r="DB17" s="285"/>
      <c r="DC17" s="285"/>
      <c r="DD17" s="285"/>
      <c r="DE17" s="285"/>
      <c r="DF17" s="285"/>
      <c r="DG17" s="285"/>
      <c r="DH17" s="285"/>
      <c r="DI17" s="285"/>
      <c r="DJ17" s="285"/>
      <c r="DK17" s="285"/>
      <c r="DL17" s="285"/>
      <c r="DM17" s="285"/>
      <c r="DN17" s="285"/>
      <c r="DO17" s="285"/>
      <c r="DP17" s="285"/>
      <c r="DQ17" s="285"/>
      <c r="DR17" s="285"/>
      <c r="DS17" s="285"/>
      <c r="DT17" s="285"/>
      <c r="DU17" s="285"/>
      <c r="DV17" s="285"/>
      <c r="DW17" s="285"/>
      <c r="DX17" s="285"/>
      <c r="DY17" s="285"/>
      <c r="DZ17" s="285"/>
      <c r="EA17" s="285"/>
      <c r="EB17" s="285"/>
      <c r="EC17" s="285"/>
      <c r="ED17" s="285"/>
      <c r="EE17" s="285"/>
      <c r="EF17" s="285"/>
      <c r="EG17" s="285"/>
      <c r="EH17" s="285"/>
      <c r="EI17" s="285"/>
      <c r="EJ17" s="285"/>
      <c r="EK17" s="285"/>
      <c r="EL17" s="285"/>
      <c r="EM17" s="285"/>
      <c r="EN17" s="285"/>
      <c r="EO17" s="285"/>
      <c r="EP17" s="285"/>
      <c r="EQ17" s="285"/>
      <c r="ER17" s="285"/>
      <c r="ES17" s="285"/>
      <c r="ET17" s="285"/>
      <c r="EU17" s="285"/>
      <c r="EV17" s="285"/>
      <c r="EW17" s="285"/>
      <c r="EX17" s="285"/>
      <c r="EY17" s="285"/>
      <c r="EZ17" s="285"/>
      <c r="FA17" s="285"/>
      <c r="FB17" s="285"/>
      <c r="FC17" s="285"/>
      <c r="FD17" s="285"/>
      <c r="FE17" s="285"/>
      <c r="FF17" s="285"/>
      <c r="FG17" s="285"/>
      <c r="FH17" s="285"/>
      <c r="FI17" s="285"/>
      <c r="FJ17" s="285"/>
      <c r="FK17" s="285"/>
      <c r="FL17" s="285"/>
      <c r="FM17" s="285"/>
      <c r="FN17" s="285"/>
      <c r="FO17" s="285"/>
      <c r="FP17" s="285"/>
      <c r="FQ17" s="285"/>
      <c r="FR17" s="285"/>
      <c r="FS17" s="285"/>
      <c r="FT17" s="285"/>
      <c r="FU17" s="285"/>
      <c r="FV17" s="285"/>
      <c r="FW17" s="285"/>
      <c r="FX17" s="285"/>
      <c r="FY17" s="285"/>
      <c r="FZ17" s="285"/>
      <c r="GA17" s="285"/>
      <c r="GB17" s="285"/>
      <c r="GC17" s="285"/>
      <c r="GD17" s="285"/>
      <c r="GE17" s="285"/>
      <c r="GF17" s="285"/>
      <c r="GG17" s="285"/>
      <c r="GH17" s="285"/>
      <c r="GI17" s="285"/>
      <c r="GJ17" s="285"/>
      <c r="GK17" s="285"/>
      <c r="GL17" s="285"/>
      <c r="GM17" s="285"/>
      <c r="GN17" s="285"/>
      <c r="GO17" s="285"/>
      <c r="GP17" s="285"/>
      <c r="GQ17" s="285"/>
      <c r="GR17" s="285"/>
      <c r="GS17" s="285"/>
      <c r="GT17" s="285"/>
      <c r="GU17" s="285"/>
      <c r="GV17" s="285"/>
      <c r="GW17" s="285"/>
      <c r="GX17" s="285"/>
      <c r="GY17" s="285"/>
      <c r="GZ17" s="285"/>
      <c r="HA17" s="285"/>
      <c r="HB17" s="285"/>
      <c r="HC17" s="285"/>
      <c r="HD17" s="285"/>
      <c r="HE17" s="285"/>
      <c r="HF17" s="285"/>
      <c r="HG17" s="285"/>
      <c r="HH17" s="285"/>
      <c r="HI17" s="285"/>
      <c r="HJ17" s="285"/>
      <c r="HK17" s="285"/>
      <c r="HL17" s="285"/>
      <c r="HM17" s="285"/>
      <c r="HN17" s="285"/>
      <c r="HO17" s="285"/>
      <c r="HP17" s="285"/>
      <c r="HQ17" s="285"/>
      <c r="HR17" s="285"/>
      <c r="HS17" s="285"/>
      <c r="HT17" s="285"/>
      <c r="HU17" s="285"/>
      <c r="HV17" s="285"/>
      <c r="HW17" s="285"/>
      <c r="HX17" s="285"/>
      <c r="HY17" s="285"/>
      <c r="HZ17" s="285"/>
      <c r="IA17" s="285"/>
      <c r="IB17" s="285"/>
      <c r="IC17" s="285"/>
      <c r="ID17" s="285"/>
      <c r="IE17" s="285"/>
      <c r="IF17" s="285"/>
      <c r="IG17" s="285"/>
      <c r="IH17" s="285"/>
      <c r="II17" s="285"/>
      <c r="IJ17" s="285"/>
      <c r="IK17" s="285"/>
      <c r="IL17" s="285"/>
      <c r="IM17" s="285"/>
      <c r="IN17" s="285"/>
      <c r="IO17" s="285"/>
      <c r="IP17" s="285"/>
      <c r="IQ17" s="285"/>
      <c r="IR17" s="285"/>
      <c r="IS17" s="285"/>
      <c r="IT17" s="285"/>
      <c r="IU17" s="285"/>
      <c r="IV17" s="285"/>
      <c r="IW17" s="285"/>
      <c r="IX17" s="285"/>
      <c r="IY17" s="285"/>
    </row>
    <row r="18" spans="1:259" s="128" customFormat="1" ht="18" customHeight="1" x14ac:dyDescent="0.2">
      <c r="A18" s="285"/>
      <c r="B18" s="286" t="s">
        <v>43</v>
      </c>
      <c r="C18" s="406">
        <v>2053328</v>
      </c>
      <c r="D18" s="187">
        <v>4.3250338806902606</v>
      </c>
      <c r="E18" s="277"/>
      <c r="F18" s="287">
        <v>289935</v>
      </c>
      <c r="G18" s="288">
        <v>4.4700658912087397</v>
      </c>
      <c r="H18" s="277"/>
      <c r="I18" s="289">
        <v>67423</v>
      </c>
      <c r="J18" s="415">
        <f t="shared" si="1"/>
        <v>3.2835961911589382</v>
      </c>
      <c r="K18" s="288">
        <f t="shared" si="2"/>
        <v>23.254522565402592</v>
      </c>
      <c r="L18" s="279"/>
      <c r="M18" s="279">
        <f t="shared" si="3"/>
        <v>3</v>
      </c>
      <c r="N18" s="279">
        <v>8</v>
      </c>
      <c r="O18" s="279">
        <f t="shared" si="4"/>
        <v>13</v>
      </c>
      <c r="P18" s="280" t="str">
        <f t="shared" si="0"/>
        <v>Madrid, Comunidad de</v>
      </c>
      <c r="Q18" s="281">
        <f t="shared" si="5"/>
        <v>20.253815129103995</v>
      </c>
      <c r="R18" s="311"/>
      <c r="S18" s="290"/>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5"/>
      <c r="BE18" s="285"/>
      <c r="BF18" s="285"/>
      <c r="BG18" s="285"/>
      <c r="BH18" s="285"/>
      <c r="BI18" s="285"/>
      <c r="BJ18" s="285"/>
      <c r="BK18" s="285"/>
      <c r="BL18" s="285"/>
      <c r="BM18" s="285"/>
      <c r="BN18" s="285"/>
      <c r="BO18" s="285"/>
      <c r="BP18" s="285"/>
      <c r="BQ18" s="285"/>
      <c r="BR18" s="285"/>
      <c r="BS18" s="285"/>
      <c r="BT18" s="285"/>
      <c r="BU18" s="285"/>
      <c r="BV18" s="285"/>
      <c r="BW18" s="285"/>
      <c r="BX18" s="285"/>
      <c r="BY18" s="285"/>
      <c r="BZ18" s="285"/>
      <c r="CA18" s="285"/>
      <c r="CB18" s="285"/>
      <c r="CC18" s="285"/>
      <c r="CD18" s="285"/>
      <c r="CE18" s="285"/>
      <c r="CF18" s="285"/>
      <c r="CG18" s="285"/>
      <c r="CH18" s="285"/>
      <c r="CI18" s="285"/>
      <c r="CJ18" s="285"/>
      <c r="CK18" s="285"/>
      <c r="CL18" s="285"/>
      <c r="CM18" s="285"/>
      <c r="CN18" s="285"/>
      <c r="CO18" s="285"/>
      <c r="CP18" s="285"/>
      <c r="CQ18" s="285"/>
      <c r="CR18" s="285"/>
      <c r="CS18" s="285"/>
      <c r="CT18" s="285"/>
      <c r="CU18" s="285"/>
      <c r="CV18" s="285"/>
      <c r="CW18" s="285"/>
      <c r="CX18" s="285"/>
      <c r="CY18" s="285"/>
      <c r="CZ18" s="285"/>
      <c r="DA18" s="285"/>
      <c r="DB18" s="285"/>
      <c r="DC18" s="285"/>
      <c r="DD18" s="285"/>
      <c r="DE18" s="285"/>
      <c r="DF18" s="285"/>
      <c r="DG18" s="285"/>
      <c r="DH18" s="285"/>
      <c r="DI18" s="285"/>
      <c r="DJ18" s="285"/>
      <c r="DK18" s="285"/>
      <c r="DL18" s="285"/>
      <c r="DM18" s="285"/>
      <c r="DN18" s="285"/>
      <c r="DO18" s="285"/>
      <c r="DP18" s="285"/>
      <c r="DQ18" s="285"/>
      <c r="DR18" s="285"/>
      <c r="DS18" s="285"/>
      <c r="DT18" s="285"/>
      <c r="DU18" s="285"/>
      <c r="DV18" s="285"/>
      <c r="DW18" s="285"/>
      <c r="DX18" s="285"/>
      <c r="DY18" s="285"/>
      <c r="DZ18" s="285"/>
      <c r="EA18" s="285"/>
      <c r="EB18" s="285"/>
      <c r="EC18" s="285"/>
      <c r="ED18" s="285"/>
      <c r="EE18" s="285"/>
      <c r="EF18" s="285"/>
      <c r="EG18" s="285"/>
      <c r="EH18" s="285"/>
      <c r="EI18" s="285"/>
      <c r="EJ18" s="285"/>
      <c r="EK18" s="285"/>
      <c r="EL18" s="285"/>
      <c r="EM18" s="285"/>
      <c r="EN18" s="285"/>
      <c r="EO18" s="285"/>
      <c r="EP18" s="285"/>
      <c r="EQ18" s="285"/>
      <c r="ER18" s="285"/>
      <c r="ES18" s="285"/>
      <c r="ET18" s="285"/>
      <c r="EU18" s="285"/>
      <c r="EV18" s="285"/>
      <c r="EW18" s="285"/>
      <c r="EX18" s="285"/>
      <c r="EY18" s="285"/>
      <c r="EZ18" s="285"/>
      <c r="FA18" s="285"/>
      <c r="FB18" s="285"/>
      <c r="FC18" s="285"/>
      <c r="FD18" s="285"/>
      <c r="FE18" s="285"/>
      <c r="FF18" s="285"/>
      <c r="FG18" s="285"/>
      <c r="FH18" s="285"/>
      <c r="FI18" s="285"/>
      <c r="FJ18" s="285"/>
      <c r="FK18" s="285"/>
      <c r="FL18" s="285"/>
      <c r="FM18" s="285"/>
      <c r="FN18" s="285"/>
      <c r="FO18" s="285"/>
      <c r="FP18" s="285"/>
      <c r="FQ18" s="285"/>
      <c r="FR18" s="285"/>
      <c r="FS18" s="285"/>
      <c r="FT18" s="285"/>
      <c r="FU18" s="285"/>
      <c r="FV18" s="285"/>
      <c r="FW18" s="285"/>
      <c r="FX18" s="285"/>
      <c r="FY18" s="285"/>
      <c r="FZ18" s="285"/>
      <c r="GA18" s="285"/>
      <c r="GB18" s="285"/>
      <c r="GC18" s="285"/>
      <c r="GD18" s="285"/>
      <c r="GE18" s="285"/>
      <c r="GF18" s="285"/>
      <c r="GG18" s="285"/>
      <c r="GH18" s="285"/>
      <c r="GI18" s="285"/>
      <c r="GJ18" s="285"/>
      <c r="GK18" s="285"/>
      <c r="GL18" s="285"/>
      <c r="GM18" s="285"/>
      <c r="GN18" s="285"/>
      <c r="GO18" s="285"/>
      <c r="GP18" s="285"/>
      <c r="GQ18" s="285"/>
      <c r="GR18" s="285"/>
      <c r="GS18" s="285"/>
      <c r="GT18" s="285"/>
      <c r="GU18" s="285"/>
      <c r="GV18" s="285"/>
      <c r="GW18" s="285"/>
      <c r="GX18" s="285"/>
      <c r="GY18" s="285"/>
      <c r="GZ18" s="285"/>
      <c r="HA18" s="285"/>
      <c r="HB18" s="285"/>
      <c r="HC18" s="285"/>
      <c r="HD18" s="285"/>
      <c r="HE18" s="285"/>
      <c r="HF18" s="285"/>
      <c r="HG18" s="285"/>
      <c r="HH18" s="285"/>
      <c r="HI18" s="285"/>
      <c r="HJ18" s="285"/>
      <c r="HK18" s="285"/>
      <c r="HL18" s="285"/>
      <c r="HM18" s="285"/>
      <c r="HN18" s="285"/>
      <c r="HO18" s="285"/>
      <c r="HP18" s="285"/>
      <c r="HQ18" s="285"/>
      <c r="HR18" s="285"/>
      <c r="HS18" s="285"/>
      <c r="HT18" s="285"/>
      <c r="HU18" s="285"/>
      <c r="HV18" s="285"/>
      <c r="HW18" s="285"/>
      <c r="HX18" s="285"/>
      <c r="HY18" s="285"/>
      <c r="HZ18" s="285"/>
      <c r="IA18" s="285"/>
      <c r="IB18" s="285"/>
      <c r="IC18" s="285"/>
      <c r="ID18" s="285"/>
      <c r="IE18" s="285"/>
      <c r="IF18" s="285"/>
      <c r="IG18" s="285"/>
      <c r="IH18" s="285"/>
      <c r="II18" s="285"/>
      <c r="IJ18" s="285"/>
      <c r="IK18" s="285"/>
      <c r="IL18" s="285"/>
      <c r="IM18" s="285"/>
      <c r="IN18" s="285"/>
      <c r="IO18" s="285"/>
      <c r="IP18" s="285"/>
      <c r="IQ18" s="285"/>
      <c r="IR18" s="285"/>
      <c r="IS18" s="285"/>
      <c r="IT18" s="285"/>
      <c r="IU18" s="285"/>
      <c r="IV18" s="285"/>
      <c r="IW18" s="285"/>
      <c r="IX18" s="285"/>
      <c r="IY18" s="285"/>
    </row>
    <row r="19" spans="1:259" s="128" customFormat="1" ht="18" customHeight="1" x14ac:dyDescent="0.2">
      <c r="A19" s="285"/>
      <c r="B19" s="286" t="s">
        <v>44</v>
      </c>
      <c r="C19" s="406">
        <v>7792611</v>
      </c>
      <c r="D19" s="187">
        <v>16.413990650319683</v>
      </c>
      <c r="E19" s="277"/>
      <c r="F19" s="287">
        <v>1069708</v>
      </c>
      <c r="G19" s="288">
        <v>16.492197369593594</v>
      </c>
      <c r="H19" s="277"/>
      <c r="I19" s="289">
        <v>187648</v>
      </c>
      <c r="J19" s="415">
        <f t="shared" si="1"/>
        <v>2.4080247300936746</v>
      </c>
      <c r="K19" s="288">
        <f t="shared" si="2"/>
        <v>17.541983419774368</v>
      </c>
      <c r="L19" s="279"/>
      <c r="M19" s="279">
        <f t="shared" si="3"/>
        <v>15</v>
      </c>
      <c r="N19" s="279">
        <v>9</v>
      </c>
      <c r="O19" s="279">
        <f>MATCH(N19,M$11:M$31,0)</f>
        <v>16</v>
      </c>
      <c r="P19" s="280" t="str">
        <f t="shared" si="0"/>
        <v>País Vasco</v>
      </c>
      <c r="Q19" s="281">
        <f t="shared" si="5"/>
        <v>19.413812771823086</v>
      </c>
      <c r="R19" s="311"/>
      <c r="S19" s="290"/>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5"/>
      <c r="AZ19" s="285"/>
      <c r="BA19" s="285"/>
      <c r="BB19" s="285"/>
      <c r="BC19" s="285"/>
      <c r="BD19" s="285"/>
      <c r="BE19" s="285"/>
      <c r="BF19" s="285"/>
      <c r="BG19" s="285"/>
      <c r="BH19" s="285"/>
      <c r="BI19" s="285"/>
      <c r="BJ19" s="285"/>
      <c r="BK19" s="285"/>
      <c r="BL19" s="285"/>
      <c r="BM19" s="285"/>
      <c r="BN19" s="285"/>
      <c r="BO19" s="285"/>
      <c r="BP19" s="285"/>
      <c r="BQ19" s="285"/>
      <c r="BR19" s="285"/>
      <c r="BS19" s="285"/>
      <c r="BT19" s="285"/>
      <c r="BU19" s="285"/>
      <c r="BV19" s="285"/>
      <c r="BW19" s="285"/>
      <c r="BX19" s="285"/>
      <c r="BY19" s="285"/>
      <c r="BZ19" s="285"/>
      <c r="CA19" s="285"/>
      <c r="CB19" s="285"/>
      <c r="CC19" s="285"/>
      <c r="CD19" s="285"/>
      <c r="CE19" s="285"/>
      <c r="CF19" s="285"/>
      <c r="CG19" s="285"/>
      <c r="CH19" s="285"/>
      <c r="CI19" s="285"/>
      <c r="CJ19" s="285"/>
      <c r="CK19" s="285"/>
      <c r="CL19" s="285"/>
      <c r="CM19" s="285"/>
      <c r="CN19" s="285"/>
      <c r="CO19" s="285"/>
      <c r="CP19" s="285"/>
      <c r="CQ19" s="285"/>
      <c r="CR19" s="285"/>
      <c r="CS19" s="285"/>
      <c r="CT19" s="285"/>
      <c r="CU19" s="285"/>
      <c r="CV19" s="285"/>
      <c r="CW19" s="285"/>
      <c r="CX19" s="285"/>
      <c r="CY19" s="285"/>
      <c r="CZ19" s="285"/>
      <c r="DA19" s="285"/>
      <c r="DB19" s="285"/>
      <c r="DC19" s="285"/>
      <c r="DD19" s="285"/>
      <c r="DE19" s="285"/>
      <c r="DF19" s="285"/>
      <c r="DG19" s="285"/>
      <c r="DH19" s="285"/>
      <c r="DI19" s="285"/>
      <c r="DJ19" s="285"/>
      <c r="DK19" s="285"/>
      <c r="DL19" s="285"/>
      <c r="DM19" s="285"/>
      <c r="DN19" s="285"/>
      <c r="DO19" s="285"/>
      <c r="DP19" s="285"/>
      <c r="DQ19" s="285"/>
      <c r="DR19" s="285"/>
      <c r="DS19" s="285"/>
      <c r="DT19" s="285"/>
      <c r="DU19" s="285"/>
      <c r="DV19" s="285"/>
      <c r="DW19" s="285"/>
      <c r="DX19" s="285"/>
      <c r="DY19" s="285"/>
      <c r="DZ19" s="285"/>
      <c r="EA19" s="285"/>
      <c r="EB19" s="285"/>
      <c r="EC19" s="285"/>
      <c r="ED19" s="285"/>
      <c r="EE19" s="285"/>
      <c r="EF19" s="285"/>
      <c r="EG19" s="285"/>
      <c r="EH19" s="285"/>
      <c r="EI19" s="285"/>
      <c r="EJ19" s="285"/>
      <c r="EK19" s="285"/>
      <c r="EL19" s="285"/>
      <c r="EM19" s="285"/>
      <c r="EN19" s="285"/>
      <c r="EO19" s="285"/>
      <c r="EP19" s="285"/>
      <c r="EQ19" s="285"/>
      <c r="ER19" s="285"/>
      <c r="ES19" s="285"/>
      <c r="ET19" s="285"/>
      <c r="EU19" s="285"/>
      <c r="EV19" s="285"/>
      <c r="EW19" s="285"/>
      <c r="EX19" s="285"/>
      <c r="EY19" s="285"/>
      <c r="EZ19" s="285"/>
      <c r="FA19" s="285"/>
      <c r="FB19" s="285"/>
      <c r="FC19" s="285"/>
      <c r="FD19" s="285"/>
      <c r="FE19" s="285"/>
      <c r="FF19" s="285"/>
      <c r="FG19" s="285"/>
      <c r="FH19" s="285"/>
      <c r="FI19" s="285"/>
      <c r="FJ19" s="285"/>
      <c r="FK19" s="285"/>
      <c r="FL19" s="285"/>
      <c r="FM19" s="285"/>
      <c r="FN19" s="285"/>
      <c r="FO19" s="285"/>
      <c r="FP19" s="285"/>
      <c r="FQ19" s="285"/>
      <c r="FR19" s="285"/>
      <c r="FS19" s="285"/>
      <c r="FT19" s="285"/>
      <c r="FU19" s="285"/>
      <c r="FV19" s="285"/>
      <c r="FW19" s="285"/>
      <c r="FX19" s="285"/>
      <c r="FY19" s="285"/>
      <c r="FZ19" s="285"/>
      <c r="GA19" s="285"/>
      <c r="GB19" s="285"/>
      <c r="GC19" s="285"/>
      <c r="GD19" s="285"/>
      <c r="GE19" s="285"/>
      <c r="GF19" s="285"/>
      <c r="GG19" s="285"/>
      <c r="GH19" s="285"/>
      <c r="GI19" s="285"/>
      <c r="GJ19" s="285"/>
      <c r="GK19" s="285"/>
      <c r="GL19" s="285"/>
      <c r="GM19" s="285"/>
      <c r="GN19" s="285"/>
      <c r="GO19" s="285"/>
      <c r="GP19" s="285"/>
      <c r="GQ19" s="285"/>
      <c r="GR19" s="285"/>
      <c r="GS19" s="285"/>
      <c r="GT19" s="285"/>
      <c r="GU19" s="285"/>
      <c r="GV19" s="285"/>
      <c r="GW19" s="285"/>
      <c r="GX19" s="285"/>
      <c r="GY19" s="285"/>
      <c r="GZ19" s="285"/>
      <c r="HA19" s="285"/>
      <c r="HB19" s="285"/>
      <c r="HC19" s="285"/>
      <c r="HD19" s="285"/>
      <c r="HE19" s="285"/>
      <c r="HF19" s="285"/>
      <c r="HG19" s="285"/>
      <c r="HH19" s="285"/>
      <c r="HI19" s="285"/>
      <c r="HJ19" s="285"/>
      <c r="HK19" s="285"/>
      <c r="HL19" s="285"/>
      <c r="HM19" s="285"/>
      <c r="HN19" s="285"/>
      <c r="HO19" s="285"/>
      <c r="HP19" s="285"/>
      <c r="HQ19" s="285"/>
      <c r="HR19" s="285"/>
      <c r="HS19" s="285"/>
      <c r="HT19" s="285"/>
      <c r="HU19" s="285"/>
      <c r="HV19" s="285"/>
      <c r="HW19" s="285"/>
      <c r="HX19" s="285"/>
      <c r="HY19" s="285"/>
      <c r="HZ19" s="285"/>
      <c r="IA19" s="285"/>
      <c r="IB19" s="285"/>
      <c r="IC19" s="285"/>
      <c r="ID19" s="285"/>
      <c r="IE19" s="285"/>
      <c r="IF19" s="285"/>
      <c r="IG19" s="285"/>
      <c r="IH19" s="285"/>
      <c r="II19" s="285"/>
      <c r="IJ19" s="285"/>
      <c r="IK19" s="285"/>
      <c r="IL19" s="285"/>
      <c r="IM19" s="285"/>
      <c r="IN19" s="285"/>
      <c r="IO19" s="285"/>
      <c r="IP19" s="285"/>
      <c r="IQ19" s="285"/>
      <c r="IR19" s="285"/>
      <c r="IS19" s="285"/>
      <c r="IT19" s="285"/>
      <c r="IU19" s="285"/>
      <c r="IV19" s="285"/>
      <c r="IW19" s="285"/>
      <c r="IX19" s="285"/>
      <c r="IY19" s="285"/>
    </row>
    <row r="20" spans="1:259" s="128" customFormat="1" ht="18" customHeight="1" x14ac:dyDescent="0.2">
      <c r="A20" s="285"/>
      <c r="B20" s="286" t="s">
        <v>6</v>
      </c>
      <c r="C20" s="406">
        <v>5097967</v>
      </c>
      <c r="D20" s="187">
        <v>10.738118799159649</v>
      </c>
      <c r="E20" s="277"/>
      <c r="F20" s="287">
        <v>656267</v>
      </c>
      <c r="G20" s="288">
        <v>10.11798069300321</v>
      </c>
      <c r="H20" s="277"/>
      <c r="I20" s="289">
        <v>136992</v>
      </c>
      <c r="J20" s="415">
        <f t="shared" si="1"/>
        <v>2.6871888342941412</v>
      </c>
      <c r="K20" s="288">
        <f>I20*100/F20</f>
        <v>20.874430681414729</v>
      </c>
      <c r="L20" s="279"/>
      <c r="M20" s="279">
        <f t="shared" si="3"/>
        <v>5</v>
      </c>
      <c r="N20" s="279">
        <v>10</v>
      </c>
      <c r="O20" s="279">
        <f t="shared" si="4"/>
        <v>2</v>
      </c>
      <c r="P20" s="280" t="str">
        <f t="shared" si="0"/>
        <v>Aragón</v>
      </c>
      <c r="Q20" s="281">
        <f t="shared" si="5"/>
        <v>19.35473914877419</v>
      </c>
      <c r="R20" s="311"/>
      <c r="S20" s="290"/>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5"/>
      <c r="AZ20" s="285"/>
      <c r="BA20" s="285"/>
      <c r="BB20" s="285"/>
      <c r="BC20" s="285"/>
      <c r="BD20" s="285"/>
      <c r="BE20" s="285"/>
      <c r="BF20" s="285"/>
      <c r="BG20" s="285"/>
      <c r="BH20" s="285"/>
      <c r="BI20" s="285"/>
      <c r="BJ20" s="285"/>
      <c r="BK20" s="285"/>
      <c r="BL20" s="285"/>
      <c r="BM20" s="285"/>
      <c r="BN20" s="285"/>
      <c r="BO20" s="285"/>
      <c r="BP20" s="285"/>
      <c r="BQ20" s="285"/>
      <c r="BR20" s="285"/>
      <c r="BS20" s="285"/>
      <c r="BT20" s="285"/>
      <c r="BU20" s="285"/>
      <c r="BV20" s="285"/>
      <c r="BW20" s="285"/>
      <c r="BX20" s="285"/>
      <c r="BY20" s="285"/>
      <c r="BZ20" s="285"/>
      <c r="CA20" s="285"/>
      <c r="CB20" s="285"/>
      <c r="CC20" s="285"/>
      <c r="CD20" s="285"/>
      <c r="CE20" s="285"/>
      <c r="CF20" s="285"/>
      <c r="CG20" s="285"/>
      <c r="CH20" s="285"/>
      <c r="CI20" s="285"/>
      <c r="CJ20" s="285"/>
      <c r="CK20" s="285"/>
      <c r="CL20" s="285"/>
      <c r="CM20" s="285"/>
      <c r="CN20" s="285"/>
      <c r="CO20" s="285"/>
      <c r="CP20" s="285"/>
      <c r="CQ20" s="285"/>
      <c r="CR20" s="285"/>
      <c r="CS20" s="285"/>
      <c r="CT20" s="285"/>
      <c r="CU20" s="285"/>
      <c r="CV20" s="285"/>
      <c r="CW20" s="285"/>
      <c r="CX20" s="285"/>
      <c r="CY20" s="285"/>
      <c r="CZ20" s="285"/>
      <c r="DA20" s="285"/>
      <c r="DB20" s="285"/>
      <c r="DC20" s="285"/>
      <c r="DD20" s="285"/>
      <c r="DE20" s="285"/>
      <c r="DF20" s="285"/>
      <c r="DG20" s="285"/>
      <c r="DH20" s="285"/>
      <c r="DI20" s="285"/>
      <c r="DJ20" s="285"/>
      <c r="DK20" s="285"/>
      <c r="DL20" s="285"/>
      <c r="DM20" s="285"/>
      <c r="DN20" s="285"/>
      <c r="DO20" s="285"/>
      <c r="DP20" s="285"/>
      <c r="DQ20" s="285"/>
      <c r="DR20" s="285"/>
      <c r="DS20" s="285"/>
      <c r="DT20" s="285"/>
      <c r="DU20" s="285"/>
      <c r="DV20" s="285"/>
      <c r="DW20" s="285"/>
      <c r="DX20" s="285"/>
      <c r="DY20" s="285"/>
      <c r="DZ20" s="285"/>
      <c r="EA20" s="285"/>
      <c r="EB20" s="285"/>
      <c r="EC20" s="285"/>
      <c r="ED20" s="285"/>
      <c r="EE20" s="285"/>
      <c r="EF20" s="285"/>
      <c r="EG20" s="285"/>
      <c r="EH20" s="285"/>
      <c r="EI20" s="285"/>
      <c r="EJ20" s="285"/>
      <c r="EK20" s="285"/>
      <c r="EL20" s="285"/>
      <c r="EM20" s="285"/>
      <c r="EN20" s="285"/>
      <c r="EO20" s="285"/>
      <c r="EP20" s="285"/>
      <c r="EQ20" s="285"/>
      <c r="ER20" s="285"/>
      <c r="ES20" s="285"/>
      <c r="ET20" s="285"/>
      <c r="EU20" s="285"/>
      <c r="EV20" s="285"/>
      <c r="EW20" s="285"/>
      <c r="EX20" s="285"/>
      <c r="EY20" s="285"/>
      <c r="EZ20" s="285"/>
      <c r="FA20" s="285"/>
      <c r="FB20" s="285"/>
      <c r="FC20" s="285"/>
      <c r="FD20" s="285"/>
      <c r="FE20" s="285"/>
      <c r="FF20" s="285"/>
      <c r="FG20" s="285"/>
      <c r="FH20" s="285"/>
      <c r="FI20" s="285"/>
      <c r="FJ20" s="285"/>
      <c r="FK20" s="285"/>
      <c r="FL20" s="285"/>
      <c r="FM20" s="285"/>
      <c r="FN20" s="285"/>
      <c r="FO20" s="285"/>
      <c r="FP20" s="285"/>
      <c r="FQ20" s="285"/>
      <c r="FR20" s="285"/>
      <c r="FS20" s="285"/>
      <c r="FT20" s="285"/>
      <c r="FU20" s="285"/>
      <c r="FV20" s="285"/>
      <c r="FW20" s="285"/>
      <c r="FX20" s="285"/>
      <c r="FY20" s="285"/>
      <c r="FZ20" s="285"/>
      <c r="GA20" s="285"/>
      <c r="GB20" s="285"/>
      <c r="GC20" s="285"/>
      <c r="GD20" s="285"/>
      <c r="GE20" s="285"/>
      <c r="GF20" s="285"/>
      <c r="GG20" s="285"/>
      <c r="GH20" s="285"/>
      <c r="GI20" s="285"/>
      <c r="GJ20" s="285"/>
      <c r="GK20" s="285"/>
      <c r="GL20" s="285"/>
      <c r="GM20" s="285"/>
      <c r="GN20" s="285"/>
      <c r="GO20" s="285"/>
      <c r="GP20" s="285"/>
      <c r="GQ20" s="285"/>
      <c r="GR20" s="285"/>
      <c r="GS20" s="285"/>
      <c r="GT20" s="285"/>
      <c r="GU20" s="285"/>
      <c r="GV20" s="285"/>
      <c r="GW20" s="285"/>
      <c r="GX20" s="285"/>
      <c r="GY20" s="285"/>
      <c r="GZ20" s="285"/>
      <c r="HA20" s="285"/>
      <c r="HB20" s="285"/>
      <c r="HC20" s="285"/>
      <c r="HD20" s="285"/>
      <c r="HE20" s="285"/>
      <c r="HF20" s="285"/>
      <c r="HG20" s="285"/>
      <c r="HH20" s="285"/>
      <c r="HI20" s="285"/>
      <c r="HJ20" s="285"/>
      <c r="HK20" s="285"/>
      <c r="HL20" s="285"/>
      <c r="HM20" s="285"/>
      <c r="HN20" s="285"/>
      <c r="HO20" s="285"/>
      <c r="HP20" s="285"/>
      <c r="HQ20" s="285"/>
      <c r="HR20" s="285"/>
      <c r="HS20" s="285"/>
      <c r="HT20" s="285"/>
      <c r="HU20" s="285"/>
      <c r="HV20" s="285"/>
      <c r="HW20" s="285"/>
      <c r="HX20" s="285"/>
      <c r="HY20" s="285"/>
      <c r="HZ20" s="285"/>
      <c r="IA20" s="285"/>
      <c r="IB20" s="285"/>
      <c r="IC20" s="285"/>
      <c r="ID20" s="285"/>
      <c r="IE20" s="285"/>
      <c r="IF20" s="285"/>
      <c r="IG20" s="285"/>
      <c r="IH20" s="285"/>
      <c r="II20" s="285"/>
      <c r="IJ20" s="285"/>
      <c r="IK20" s="285"/>
      <c r="IL20" s="285"/>
      <c r="IM20" s="285"/>
      <c r="IN20" s="285"/>
      <c r="IO20" s="285"/>
      <c r="IP20" s="285"/>
      <c r="IQ20" s="285"/>
      <c r="IR20" s="285"/>
      <c r="IS20" s="285"/>
      <c r="IT20" s="285"/>
      <c r="IU20" s="285"/>
      <c r="IV20" s="285"/>
      <c r="IW20" s="285"/>
      <c r="IX20" s="285"/>
      <c r="IY20" s="285"/>
    </row>
    <row r="21" spans="1:259" s="125" customFormat="1" ht="18" customHeight="1" x14ac:dyDescent="0.2">
      <c r="A21" s="282"/>
      <c r="B21" s="234" t="s">
        <v>5</v>
      </c>
      <c r="C21" s="406">
        <v>1054776</v>
      </c>
      <c r="D21" s="187">
        <v>2.221730739822839</v>
      </c>
      <c r="E21" s="277"/>
      <c r="F21" s="235">
        <v>159524</v>
      </c>
      <c r="G21" s="236">
        <v>2.4594574343531583</v>
      </c>
      <c r="H21" s="277"/>
      <c r="I21" s="283">
        <v>32637</v>
      </c>
      <c r="J21" s="414">
        <f t="shared" si="1"/>
        <v>3.0942114723884502</v>
      </c>
      <c r="K21" s="236">
        <f t="shared" si="2"/>
        <v>20.458990496727765</v>
      </c>
      <c r="L21" s="279"/>
      <c r="M21" s="279">
        <f t="shared" si="3"/>
        <v>6</v>
      </c>
      <c r="N21" s="279">
        <v>11</v>
      </c>
      <c r="O21" s="279">
        <f t="shared" si="4"/>
        <v>17</v>
      </c>
      <c r="P21" s="280" t="str">
        <f t="shared" si="0"/>
        <v>Rioja, La</v>
      </c>
      <c r="Q21" s="281">
        <f t="shared" si="5"/>
        <v>19.137621590481043</v>
      </c>
      <c r="R21" s="311"/>
      <c r="S21" s="276"/>
      <c r="T21" s="282"/>
      <c r="U21" s="282"/>
      <c r="V21" s="282"/>
      <c r="W21" s="282"/>
      <c r="X21" s="282"/>
      <c r="Y21" s="282"/>
      <c r="Z21" s="282"/>
      <c r="AA21" s="282"/>
      <c r="AB21" s="282"/>
      <c r="AC21" s="282"/>
      <c r="AD21" s="282"/>
      <c r="AE21" s="282"/>
      <c r="AF21" s="282"/>
      <c r="AG21" s="282"/>
      <c r="AH21" s="282"/>
      <c r="AI21" s="282"/>
      <c r="AJ21" s="282"/>
      <c r="AK21" s="282"/>
      <c r="AL21" s="282"/>
      <c r="AM21" s="282"/>
      <c r="AN21" s="282"/>
      <c r="AO21" s="282"/>
      <c r="AP21" s="282"/>
      <c r="AQ21" s="282"/>
      <c r="AR21" s="282"/>
      <c r="AS21" s="282"/>
      <c r="AT21" s="282"/>
      <c r="AU21" s="282"/>
      <c r="AV21" s="282"/>
      <c r="AW21" s="282"/>
      <c r="AX21" s="282"/>
      <c r="AY21" s="282"/>
      <c r="AZ21" s="282"/>
      <c r="BA21" s="282"/>
      <c r="BB21" s="282"/>
      <c r="BC21" s="282"/>
      <c r="BD21" s="282"/>
      <c r="BE21" s="282"/>
      <c r="BF21" s="282"/>
      <c r="BG21" s="282"/>
      <c r="BH21" s="282"/>
      <c r="BI21" s="282"/>
      <c r="BJ21" s="282"/>
      <c r="BK21" s="282"/>
      <c r="BL21" s="282"/>
      <c r="BM21" s="282"/>
      <c r="BN21" s="282"/>
      <c r="BO21" s="282"/>
      <c r="BP21" s="282"/>
      <c r="BQ21" s="282"/>
      <c r="BR21" s="282"/>
      <c r="BS21" s="282"/>
      <c r="BT21" s="282"/>
      <c r="BU21" s="282"/>
      <c r="BV21" s="282"/>
      <c r="BW21" s="282"/>
      <c r="BX21" s="282"/>
      <c r="BY21" s="282"/>
      <c r="BZ21" s="282"/>
      <c r="CA21" s="282"/>
      <c r="CB21" s="282"/>
      <c r="CC21" s="282"/>
      <c r="CD21" s="282"/>
      <c r="CE21" s="282"/>
      <c r="CF21" s="282"/>
      <c r="CG21" s="282"/>
      <c r="CH21" s="282"/>
      <c r="CI21" s="282"/>
      <c r="CJ21" s="282"/>
      <c r="CK21" s="282"/>
      <c r="CL21" s="282"/>
      <c r="CM21" s="282"/>
      <c r="CN21" s="282"/>
      <c r="CO21" s="282"/>
      <c r="CP21" s="282"/>
      <c r="CQ21" s="282"/>
      <c r="CR21" s="282"/>
      <c r="CS21" s="282"/>
      <c r="CT21" s="282"/>
      <c r="CU21" s="282"/>
      <c r="CV21" s="282"/>
      <c r="CW21" s="282"/>
      <c r="CX21" s="282"/>
      <c r="CY21" s="282"/>
      <c r="CZ21" s="282"/>
      <c r="DA21" s="282"/>
      <c r="DB21" s="282"/>
      <c r="DC21" s="282"/>
      <c r="DD21" s="282"/>
      <c r="DE21" s="282"/>
      <c r="DF21" s="282"/>
      <c r="DG21" s="282"/>
      <c r="DH21" s="282"/>
      <c r="DI21" s="282"/>
      <c r="DJ21" s="282"/>
      <c r="DK21" s="282"/>
      <c r="DL21" s="282"/>
      <c r="DM21" s="282"/>
      <c r="DN21" s="282"/>
      <c r="DO21" s="282"/>
      <c r="DP21" s="282"/>
      <c r="DQ21" s="282"/>
      <c r="DR21" s="282"/>
      <c r="DS21" s="282"/>
      <c r="DT21" s="282"/>
      <c r="DU21" s="282"/>
      <c r="DV21" s="282"/>
      <c r="DW21" s="282"/>
      <c r="DX21" s="282"/>
      <c r="DY21" s="282"/>
      <c r="DZ21" s="282"/>
      <c r="EA21" s="282"/>
      <c r="EB21" s="282"/>
      <c r="EC21" s="282"/>
      <c r="ED21" s="282"/>
      <c r="EE21" s="282"/>
      <c r="EF21" s="282"/>
      <c r="EG21" s="282"/>
      <c r="EH21" s="282"/>
      <c r="EI21" s="282"/>
      <c r="EJ21" s="282"/>
      <c r="EK21" s="282"/>
      <c r="EL21" s="282"/>
      <c r="EM21" s="282"/>
      <c r="EN21" s="282"/>
      <c r="EO21" s="282"/>
      <c r="EP21" s="282"/>
      <c r="EQ21" s="282"/>
      <c r="ER21" s="282"/>
      <c r="ES21" s="282"/>
      <c r="ET21" s="282"/>
      <c r="EU21" s="282"/>
      <c r="EV21" s="282"/>
      <c r="EW21" s="282"/>
      <c r="EX21" s="282"/>
      <c r="EY21" s="282"/>
      <c r="EZ21" s="282"/>
      <c r="FA21" s="282"/>
      <c r="FB21" s="282"/>
      <c r="FC21" s="282"/>
      <c r="FD21" s="282"/>
      <c r="FE21" s="282"/>
      <c r="FF21" s="282"/>
      <c r="FG21" s="282"/>
      <c r="FH21" s="282"/>
      <c r="FI21" s="282"/>
      <c r="FJ21" s="282"/>
      <c r="FK21" s="282"/>
      <c r="FL21" s="282"/>
      <c r="FM21" s="282"/>
      <c r="FN21" s="282"/>
      <c r="FO21" s="282"/>
      <c r="FP21" s="282"/>
      <c r="FQ21" s="282"/>
      <c r="FR21" s="282"/>
      <c r="FS21" s="282"/>
      <c r="FT21" s="282"/>
      <c r="FU21" s="282"/>
      <c r="FV21" s="282"/>
      <c r="FW21" s="282"/>
      <c r="FX21" s="282"/>
      <c r="FY21" s="282"/>
      <c r="FZ21" s="282"/>
      <c r="GA21" s="282"/>
      <c r="GB21" s="282"/>
      <c r="GC21" s="282"/>
      <c r="GD21" s="282"/>
      <c r="GE21" s="282"/>
      <c r="GF21" s="282"/>
      <c r="GG21" s="282"/>
      <c r="GH21" s="282"/>
      <c r="GI21" s="282"/>
      <c r="GJ21" s="282"/>
      <c r="GK21" s="282"/>
      <c r="GL21" s="282"/>
      <c r="GM21" s="282"/>
      <c r="GN21" s="282"/>
      <c r="GO21" s="282"/>
      <c r="GP21" s="282"/>
      <c r="GQ21" s="282"/>
      <c r="GR21" s="282"/>
      <c r="GS21" s="282"/>
      <c r="GT21" s="282"/>
      <c r="GU21" s="282"/>
      <c r="GV21" s="282"/>
      <c r="GW21" s="282"/>
      <c r="GX21" s="282"/>
      <c r="GY21" s="282"/>
      <c r="GZ21" s="282"/>
      <c r="HA21" s="282"/>
      <c r="HB21" s="282"/>
      <c r="HC21" s="282"/>
      <c r="HD21" s="282"/>
      <c r="HE21" s="282"/>
      <c r="HF21" s="282"/>
      <c r="HG21" s="282"/>
      <c r="HH21" s="282"/>
      <c r="HI21" s="282"/>
      <c r="HJ21" s="282"/>
      <c r="HK21" s="282"/>
      <c r="HL21" s="282"/>
      <c r="HM21" s="282"/>
      <c r="HN21" s="282"/>
      <c r="HO21" s="282"/>
      <c r="HP21" s="282"/>
      <c r="HQ21" s="282"/>
      <c r="HR21" s="282"/>
      <c r="HS21" s="282"/>
      <c r="HT21" s="282"/>
      <c r="HU21" s="282"/>
      <c r="HV21" s="282"/>
      <c r="HW21" s="282"/>
      <c r="HX21" s="282"/>
      <c r="HY21" s="282"/>
      <c r="HZ21" s="282"/>
      <c r="IA21" s="282"/>
      <c r="IB21" s="282"/>
      <c r="IC21" s="282"/>
      <c r="ID21" s="282"/>
      <c r="IE21" s="282"/>
      <c r="IF21" s="282"/>
      <c r="IG21" s="282"/>
      <c r="IH21" s="282"/>
      <c r="II21" s="282"/>
      <c r="IJ21" s="282"/>
      <c r="IK21" s="282"/>
      <c r="IL21" s="282"/>
      <c r="IM21" s="282"/>
      <c r="IN21" s="282"/>
      <c r="IO21" s="282"/>
      <c r="IP21" s="282"/>
      <c r="IQ21" s="282"/>
      <c r="IR21" s="282"/>
      <c r="IS21" s="282"/>
      <c r="IT21" s="282"/>
      <c r="IU21" s="282"/>
      <c r="IV21" s="282"/>
      <c r="IW21" s="282"/>
      <c r="IX21" s="282"/>
      <c r="IY21" s="282"/>
    </row>
    <row r="22" spans="1:259" s="125" customFormat="1" ht="18" customHeight="1" x14ac:dyDescent="0.2">
      <c r="A22" s="282"/>
      <c r="B22" s="234" t="s">
        <v>38</v>
      </c>
      <c r="C22" s="406">
        <v>2690464</v>
      </c>
      <c r="D22" s="187">
        <v>5.6670672950339354</v>
      </c>
      <c r="E22" s="277"/>
      <c r="F22" s="235">
        <v>485558</v>
      </c>
      <c r="G22" s="236">
        <v>7.4860787900858226</v>
      </c>
      <c r="H22" s="277"/>
      <c r="I22" s="283">
        <v>69070</v>
      </c>
      <c r="J22" s="414">
        <f t="shared" si="1"/>
        <v>2.5672151718067964</v>
      </c>
      <c r="K22" s="236">
        <f t="shared" si="2"/>
        <v>14.224871179138228</v>
      </c>
      <c r="L22" s="279"/>
      <c r="M22" s="279">
        <f t="shared" si="3"/>
        <v>19</v>
      </c>
      <c r="N22" s="279">
        <v>12</v>
      </c>
      <c r="O22" s="279">
        <f t="shared" si="4"/>
        <v>14</v>
      </c>
      <c r="P22" s="280" t="str">
        <f t="shared" si="0"/>
        <v>Murcia, Región de</v>
      </c>
      <c r="Q22" s="281">
        <f t="shared" si="5"/>
        <v>18.802222189124379</v>
      </c>
      <c r="R22" s="311"/>
      <c r="S22" s="276"/>
      <c r="T22" s="282"/>
      <c r="U22" s="282"/>
      <c r="V22" s="282"/>
      <c r="W22" s="282"/>
      <c r="X22" s="282"/>
      <c r="Y22" s="282"/>
      <c r="Z22" s="282"/>
      <c r="AA22" s="282"/>
      <c r="AB22" s="282"/>
      <c r="AC22" s="282"/>
      <c r="AD22" s="282"/>
      <c r="AE22" s="282"/>
      <c r="AF22" s="282"/>
      <c r="AG22" s="282"/>
      <c r="AH22" s="282"/>
      <c r="AI22" s="282"/>
      <c r="AJ22" s="282"/>
      <c r="AK22" s="282"/>
      <c r="AL22" s="282"/>
      <c r="AM22" s="282"/>
      <c r="AN22" s="282"/>
      <c r="AO22" s="282"/>
      <c r="AP22" s="282"/>
      <c r="AQ22" s="282"/>
      <c r="AR22" s="282"/>
      <c r="AS22" s="282"/>
      <c r="AT22" s="282"/>
      <c r="AU22" s="282"/>
      <c r="AV22" s="282"/>
      <c r="AW22" s="282"/>
      <c r="AX22" s="282"/>
      <c r="AY22" s="282"/>
      <c r="AZ22" s="282"/>
      <c r="BA22" s="282"/>
      <c r="BB22" s="282"/>
      <c r="BC22" s="282"/>
      <c r="BD22" s="282"/>
      <c r="BE22" s="282"/>
      <c r="BF22" s="282"/>
      <c r="BG22" s="282"/>
      <c r="BH22" s="282"/>
      <c r="BI22" s="282"/>
      <c r="BJ22" s="282"/>
      <c r="BK22" s="282"/>
      <c r="BL22" s="282"/>
      <c r="BM22" s="282"/>
      <c r="BN22" s="282"/>
      <c r="BO22" s="282"/>
      <c r="BP22" s="282"/>
      <c r="BQ22" s="282"/>
      <c r="BR22" s="282"/>
      <c r="BS22" s="282"/>
      <c r="BT22" s="282"/>
      <c r="BU22" s="282"/>
      <c r="BV22" s="282"/>
      <c r="BW22" s="282"/>
      <c r="BX22" s="282"/>
      <c r="BY22" s="282"/>
      <c r="BZ22" s="282"/>
      <c r="CA22" s="282"/>
      <c r="CB22" s="282"/>
      <c r="CC22" s="282"/>
      <c r="CD22" s="282"/>
      <c r="CE22" s="282"/>
      <c r="CF22" s="282"/>
      <c r="CG22" s="282"/>
      <c r="CH22" s="282"/>
      <c r="CI22" s="282"/>
      <c r="CJ22" s="282"/>
      <c r="CK22" s="282"/>
      <c r="CL22" s="282"/>
      <c r="CM22" s="282"/>
      <c r="CN22" s="282"/>
      <c r="CO22" s="282"/>
      <c r="CP22" s="282"/>
      <c r="CQ22" s="282"/>
      <c r="CR22" s="282"/>
      <c r="CS22" s="282"/>
      <c r="CT22" s="282"/>
      <c r="CU22" s="282"/>
      <c r="CV22" s="282"/>
      <c r="CW22" s="282"/>
      <c r="CX22" s="282"/>
      <c r="CY22" s="282"/>
      <c r="CZ22" s="282"/>
      <c r="DA22" s="282"/>
      <c r="DB22" s="282"/>
      <c r="DC22" s="282"/>
      <c r="DD22" s="282"/>
      <c r="DE22" s="282"/>
      <c r="DF22" s="282"/>
      <c r="DG22" s="282"/>
      <c r="DH22" s="282"/>
      <c r="DI22" s="282"/>
      <c r="DJ22" s="282"/>
      <c r="DK22" s="282"/>
      <c r="DL22" s="282"/>
      <c r="DM22" s="282"/>
      <c r="DN22" s="282"/>
      <c r="DO22" s="282"/>
      <c r="DP22" s="282"/>
      <c r="DQ22" s="282"/>
      <c r="DR22" s="282"/>
      <c r="DS22" s="282"/>
      <c r="DT22" s="282"/>
      <c r="DU22" s="282"/>
      <c r="DV22" s="282"/>
      <c r="DW22" s="282"/>
      <c r="DX22" s="282"/>
      <c r="DY22" s="282"/>
      <c r="DZ22" s="282"/>
      <c r="EA22" s="282"/>
      <c r="EB22" s="282"/>
      <c r="EC22" s="282"/>
      <c r="ED22" s="282"/>
      <c r="EE22" s="282"/>
      <c r="EF22" s="282"/>
      <c r="EG22" s="282"/>
      <c r="EH22" s="282"/>
      <c r="EI22" s="282"/>
      <c r="EJ22" s="282"/>
      <c r="EK22" s="282"/>
      <c r="EL22" s="282"/>
      <c r="EM22" s="282"/>
      <c r="EN22" s="282"/>
      <c r="EO22" s="282"/>
      <c r="EP22" s="282"/>
      <c r="EQ22" s="282"/>
      <c r="ER22" s="282"/>
      <c r="ES22" s="282"/>
      <c r="ET22" s="282"/>
      <c r="EU22" s="282"/>
      <c r="EV22" s="282"/>
      <c r="EW22" s="282"/>
      <c r="EX22" s="282"/>
      <c r="EY22" s="282"/>
      <c r="EZ22" s="282"/>
      <c r="FA22" s="282"/>
      <c r="FB22" s="282"/>
      <c r="FC22" s="282"/>
      <c r="FD22" s="282"/>
      <c r="FE22" s="282"/>
      <c r="FF22" s="282"/>
      <c r="FG22" s="282"/>
      <c r="FH22" s="282"/>
      <c r="FI22" s="282"/>
      <c r="FJ22" s="282"/>
      <c r="FK22" s="282"/>
      <c r="FL22" s="282"/>
      <c r="FM22" s="282"/>
      <c r="FN22" s="282"/>
      <c r="FO22" s="282"/>
      <c r="FP22" s="282"/>
      <c r="FQ22" s="282"/>
      <c r="FR22" s="282"/>
      <c r="FS22" s="282"/>
      <c r="FT22" s="282"/>
      <c r="FU22" s="282"/>
      <c r="FV22" s="282"/>
      <c r="FW22" s="282"/>
      <c r="FX22" s="282"/>
      <c r="FY22" s="282"/>
      <c r="FZ22" s="282"/>
      <c r="GA22" s="282"/>
      <c r="GB22" s="282"/>
      <c r="GC22" s="282"/>
      <c r="GD22" s="282"/>
      <c r="GE22" s="282"/>
      <c r="GF22" s="282"/>
      <c r="GG22" s="282"/>
      <c r="GH22" s="282"/>
      <c r="GI22" s="282"/>
      <c r="GJ22" s="282"/>
      <c r="GK22" s="282"/>
      <c r="GL22" s="282"/>
      <c r="GM22" s="282"/>
      <c r="GN22" s="282"/>
      <c r="GO22" s="282"/>
      <c r="GP22" s="282"/>
      <c r="GQ22" s="282"/>
      <c r="GR22" s="282"/>
      <c r="GS22" s="282"/>
      <c r="GT22" s="282"/>
      <c r="GU22" s="282"/>
      <c r="GV22" s="282"/>
      <c r="GW22" s="282"/>
      <c r="GX22" s="282"/>
      <c r="GY22" s="282"/>
      <c r="GZ22" s="282"/>
      <c r="HA22" s="282"/>
      <c r="HB22" s="282"/>
      <c r="HC22" s="282"/>
      <c r="HD22" s="282"/>
      <c r="HE22" s="282"/>
      <c r="HF22" s="282"/>
      <c r="HG22" s="282"/>
      <c r="HH22" s="282"/>
      <c r="HI22" s="282"/>
      <c r="HJ22" s="282"/>
      <c r="HK22" s="282"/>
      <c r="HL22" s="282"/>
      <c r="HM22" s="282"/>
      <c r="HN22" s="282"/>
      <c r="HO22" s="282"/>
      <c r="HP22" s="282"/>
      <c r="HQ22" s="282"/>
      <c r="HR22" s="282"/>
      <c r="HS22" s="282"/>
      <c r="HT22" s="282"/>
      <c r="HU22" s="282"/>
      <c r="HV22" s="282"/>
      <c r="HW22" s="282"/>
      <c r="HX22" s="282"/>
      <c r="HY22" s="282"/>
      <c r="HZ22" s="282"/>
      <c r="IA22" s="282"/>
      <c r="IB22" s="282"/>
      <c r="IC22" s="282"/>
      <c r="ID22" s="282"/>
      <c r="IE22" s="282"/>
      <c r="IF22" s="282"/>
      <c r="IG22" s="282"/>
      <c r="IH22" s="282"/>
      <c r="II22" s="282"/>
      <c r="IJ22" s="282"/>
      <c r="IK22" s="282"/>
      <c r="IL22" s="282"/>
      <c r="IM22" s="282"/>
      <c r="IN22" s="282"/>
      <c r="IO22" s="282"/>
      <c r="IP22" s="282"/>
      <c r="IQ22" s="282"/>
      <c r="IR22" s="282"/>
      <c r="IS22" s="282"/>
      <c r="IT22" s="282"/>
      <c r="IU22" s="282"/>
      <c r="IV22" s="282"/>
      <c r="IW22" s="282"/>
      <c r="IX22" s="282"/>
      <c r="IY22" s="282"/>
    </row>
    <row r="23" spans="1:259" s="125" customFormat="1" ht="18" customHeight="1" x14ac:dyDescent="0.2">
      <c r="A23" s="282"/>
      <c r="B23" s="234" t="s">
        <v>45</v>
      </c>
      <c r="C23" s="406">
        <v>6750336</v>
      </c>
      <c r="D23" s="187">
        <v>14.218591431102663</v>
      </c>
      <c r="E23" s="277"/>
      <c r="F23" s="235">
        <v>803577</v>
      </c>
      <c r="G23" s="236">
        <v>12.389129076033749</v>
      </c>
      <c r="H23" s="277"/>
      <c r="I23" s="283">
        <v>162755</v>
      </c>
      <c r="J23" s="414">
        <f t="shared" si="1"/>
        <v>2.4110651677190589</v>
      </c>
      <c r="K23" s="236">
        <f t="shared" si="2"/>
        <v>20.253815129103995</v>
      </c>
      <c r="L23" s="279"/>
      <c r="M23" s="279">
        <f t="shared" si="3"/>
        <v>8</v>
      </c>
      <c r="N23" s="279">
        <v>13</v>
      </c>
      <c r="O23" s="279">
        <f t="shared" si="4"/>
        <v>15</v>
      </c>
      <c r="P23" s="280" t="str">
        <f t="shared" si="0"/>
        <v>Navarra, Comunidad Foral de</v>
      </c>
      <c r="Q23" s="281">
        <f t="shared" si="5"/>
        <v>18.559509826477605</v>
      </c>
      <c r="R23" s="311"/>
      <c r="S23" s="276"/>
      <c r="T23" s="282"/>
      <c r="U23" s="282"/>
      <c r="V23" s="282"/>
      <c r="W23" s="282"/>
      <c r="X23" s="282"/>
      <c r="Y23" s="282"/>
      <c r="Z23" s="282"/>
      <c r="AA23" s="282"/>
      <c r="AB23" s="282"/>
      <c r="AC23" s="282"/>
      <c r="AD23" s="282"/>
      <c r="AE23" s="282"/>
      <c r="AF23" s="282"/>
      <c r="AG23" s="282"/>
      <c r="AH23" s="282"/>
      <c r="AI23" s="282"/>
      <c r="AJ23" s="282"/>
      <c r="AK23" s="282"/>
      <c r="AL23" s="282"/>
      <c r="AM23" s="282"/>
      <c r="AN23" s="282"/>
      <c r="AO23" s="282"/>
      <c r="AP23" s="282"/>
      <c r="AQ23" s="282"/>
      <c r="AR23" s="282"/>
      <c r="AS23" s="282"/>
      <c r="AT23" s="282"/>
      <c r="AU23" s="282"/>
      <c r="AV23" s="282"/>
      <c r="AW23" s="282"/>
      <c r="AX23" s="282"/>
      <c r="AY23" s="282"/>
      <c r="AZ23" s="282"/>
      <c r="BA23" s="282"/>
      <c r="BB23" s="282"/>
      <c r="BC23" s="282"/>
      <c r="BD23" s="282"/>
      <c r="BE23" s="282"/>
      <c r="BF23" s="282"/>
      <c r="BG23" s="282"/>
      <c r="BH23" s="282"/>
      <c r="BI23" s="282"/>
      <c r="BJ23" s="282"/>
      <c r="BK23" s="282"/>
      <c r="BL23" s="282"/>
      <c r="BM23" s="282"/>
      <c r="BN23" s="282"/>
      <c r="BO23" s="282"/>
      <c r="BP23" s="282"/>
      <c r="BQ23" s="282"/>
      <c r="BR23" s="282"/>
      <c r="BS23" s="282"/>
      <c r="BT23" s="282"/>
      <c r="BU23" s="282"/>
      <c r="BV23" s="282"/>
      <c r="BW23" s="282"/>
      <c r="BX23" s="282"/>
      <c r="BY23" s="282"/>
      <c r="BZ23" s="282"/>
      <c r="CA23" s="282"/>
      <c r="CB23" s="282"/>
      <c r="CC23" s="282"/>
      <c r="CD23" s="282"/>
      <c r="CE23" s="282"/>
      <c r="CF23" s="282"/>
      <c r="CG23" s="282"/>
      <c r="CH23" s="282"/>
      <c r="CI23" s="282"/>
      <c r="CJ23" s="282"/>
      <c r="CK23" s="282"/>
      <c r="CL23" s="282"/>
      <c r="CM23" s="282"/>
      <c r="CN23" s="282"/>
      <c r="CO23" s="282"/>
      <c r="CP23" s="282"/>
      <c r="CQ23" s="282"/>
      <c r="CR23" s="282"/>
      <c r="CS23" s="282"/>
      <c r="CT23" s="282"/>
      <c r="CU23" s="282"/>
      <c r="CV23" s="282"/>
      <c r="CW23" s="282"/>
      <c r="CX23" s="282"/>
      <c r="CY23" s="282"/>
      <c r="CZ23" s="282"/>
      <c r="DA23" s="282"/>
      <c r="DB23" s="282"/>
      <c r="DC23" s="282"/>
      <c r="DD23" s="282"/>
      <c r="DE23" s="282"/>
      <c r="DF23" s="282"/>
      <c r="DG23" s="282"/>
      <c r="DH23" s="282"/>
      <c r="DI23" s="282"/>
      <c r="DJ23" s="282"/>
      <c r="DK23" s="282"/>
      <c r="DL23" s="282"/>
      <c r="DM23" s="282"/>
      <c r="DN23" s="282"/>
      <c r="DO23" s="282"/>
      <c r="DP23" s="282"/>
      <c r="DQ23" s="282"/>
      <c r="DR23" s="282"/>
      <c r="DS23" s="282"/>
      <c r="DT23" s="282"/>
      <c r="DU23" s="282"/>
      <c r="DV23" s="282"/>
      <c r="DW23" s="282"/>
      <c r="DX23" s="282"/>
      <c r="DY23" s="282"/>
      <c r="DZ23" s="282"/>
      <c r="EA23" s="282"/>
      <c r="EB23" s="282"/>
      <c r="EC23" s="282"/>
      <c r="ED23" s="282"/>
      <c r="EE23" s="282"/>
      <c r="EF23" s="282"/>
      <c r="EG23" s="282"/>
      <c r="EH23" s="282"/>
      <c r="EI23" s="282"/>
      <c r="EJ23" s="282"/>
      <c r="EK23" s="282"/>
      <c r="EL23" s="282"/>
      <c r="EM23" s="282"/>
      <c r="EN23" s="282"/>
      <c r="EO23" s="282"/>
      <c r="EP23" s="282"/>
      <c r="EQ23" s="282"/>
      <c r="ER23" s="282"/>
      <c r="ES23" s="282"/>
      <c r="ET23" s="282"/>
      <c r="EU23" s="282"/>
      <c r="EV23" s="282"/>
      <c r="EW23" s="282"/>
      <c r="EX23" s="282"/>
      <c r="EY23" s="282"/>
      <c r="EZ23" s="282"/>
      <c r="FA23" s="282"/>
      <c r="FB23" s="282"/>
      <c r="FC23" s="282"/>
      <c r="FD23" s="282"/>
      <c r="FE23" s="282"/>
      <c r="FF23" s="282"/>
      <c r="FG23" s="282"/>
      <c r="FH23" s="282"/>
      <c r="FI23" s="282"/>
      <c r="FJ23" s="282"/>
      <c r="FK23" s="282"/>
      <c r="FL23" s="282"/>
      <c r="FM23" s="282"/>
      <c r="FN23" s="282"/>
      <c r="FO23" s="282"/>
      <c r="FP23" s="282"/>
      <c r="FQ23" s="282"/>
      <c r="FR23" s="282"/>
      <c r="FS23" s="282"/>
      <c r="FT23" s="282"/>
      <c r="FU23" s="282"/>
      <c r="FV23" s="282"/>
      <c r="FW23" s="282"/>
      <c r="FX23" s="282"/>
      <c r="FY23" s="282"/>
      <c r="FZ23" s="282"/>
      <c r="GA23" s="282"/>
      <c r="GB23" s="282"/>
      <c r="GC23" s="282"/>
      <c r="GD23" s="282"/>
      <c r="GE23" s="282"/>
      <c r="GF23" s="282"/>
      <c r="GG23" s="282"/>
      <c r="GH23" s="282"/>
      <c r="GI23" s="282"/>
      <c r="GJ23" s="282"/>
      <c r="GK23" s="282"/>
      <c r="GL23" s="282"/>
      <c r="GM23" s="282"/>
      <c r="GN23" s="282"/>
      <c r="GO23" s="282"/>
      <c r="GP23" s="282"/>
      <c r="GQ23" s="282"/>
      <c r="GR23" s="282"/>
      <c r="GS23" s="282"/>
      <c r="GT23" s="282"/>
      <c r="GU23" s="282"/>
      <c r="GV23" s="282"/>
      <c r="GW23" s="282"/>
      <c r="GX23" s="282"/>
      <c r="GY23" s="282"/>
      <c r="GZ23" s="282"/>
      <c r="HA23" s="282"/>
      <c r="HB23" s="282"/>
      <c r="HC23" s="282"/>
      <c r="HD23" s="282"/>
      <c r="HE23" s="282"/>
      <c r="HF23" s="282"/>
      <c r="HG23" s="282"/>
      <c r="HH23" s="282"/>
      <c r="HI23" s="282"/>
      <c r="HJ23" s="282"/>
      <c r="HK23" s="282"/>
      <c r="HL23" s="282"/>
      <c r="HM23" s="282"/>
      <c r="HN23" s="282"/>
      <c r="HO23" s="282"/>
      <c r="HP23" s="282"/>
      <c r="HQ23" s="282"/>
      <c r="HR23" s="282"/>
      <c r="HS23" s="282"/>
      <c r="HT23" s="282"/>
      <c r="HU23" s="282"/>
      <c r="HV23" s="282"/>
      <c r="HW23" s="282"/>
      <c r="HX23" s="282"/>
      <c r="HY23" s="282"/>
      <c r="HZ23" s="282"/>
      <c r="IA23" s="282"/>
      <c r="IB23" s="282"/>
      <c r="IC23" s="282"/>
      <c r="ID23" s="282"/>
      <c r="IE23" s="282"/>
      <c r="IF23" s="282"/>
      <c r="IG23" s="282"/>
      <c r="IH23" s="282"/>
      <c r="II23" s="282"/>
      <c r="IJ23" s="282"/>
      <c r="IK23" s="282"/>
      <c r="IL23" s="282"/>
      <c r="IM23" s="282"/>
      <c r="IN23" s="282"/>
      <c r="IO23" s="282"/>
      <c r="IP23" s="282"/>
      <c r="IQ23" s="282"/>
      <c r="IR23" s="282"/>
      <c r="IS23" s="282"/>
      <c r="IT23" s="282"/>
      <c r="IU23" s="282"/>
      <c r="IV23" s="282"/>
      <c r="IW23" s="282"/>
      <c r="IX23" s="282"/>
      <c r="IY23" s="282"/>
    </row>
    <row r="24" spans="1:259" s="125" customFormat="1" ht="18" customHeight="1" x14ac:dyDescent="0.2">
      <c r="A24" s="282"/>
      <c r="B24" s="234" t="s">
        <v>46</v>
      </c>
      <c r="C24" s="406">
        <v>1531878</v>
      </c>
      <c r="D24" s="187">
        <v>3.2266760357254345</v>
      </c>
      <c r="E24" s="277"/>
      <c r="F24" s="235">
        <v>201423</v>
      </c>
      <c r="G24" s="236">
        <v>3.1054342594200008</v>
      </c>
      <c r="H24" s="277"/>
      <c r="I24" s="283">
        <v>37872</v>
      </c>
      <c r="J24" s="414">
        <f t="shared" si="1"/>
        <v>2.4722595402505942</v>
      </c>
      <c r="K24" s="236">
        <f>I24*100/F24</f>
        <v>18.802222189124379</v>
      </c>
      <c r="L24" s="279"/>
      <c r="M24" s="279">
        <f t="shared" si="3"/>
        <v>12</v>
      </c>
      <c r="N24" s="279">
        <v>14</v>
      </c>
      <c r="O24" s="279">
        <f t="shared" si="4"/>
        <v>6</v>
      </c>
      <c r="P24" s="280" t="str">
        <f t="shared" si="0"/>
        <v>Cantabria</v>
      </c>
      <c r="Q24" s="281">
        <f t="shared" si="5"/>
        <v>17.887598065771787</v>
      </c>
      <c r="R24" s="311"/>
      <c r="S24" s="276"/>
      <c r="T24" s="282"/>
      <c r="U24" s="282"/>
      <c r="V24" s="282"/>
      <c r="W24" s="282"/>
      <c r="X24" s="282"/>
      <c r="Y24" s="282"/>
      <c r="Z24" s="282"/>
      <c r="AA24" s="282"/>
      <c r="AB24" s="282"/>
      <c r="AC24" s="282"/>
      <c r="AD24" s="282"/>
      <c r="AE24" s="282"/>
      <c r="AF24" s="282"/>
      <c r="AG24" s="282"/>
      <c r="AH24" s="282"/>
      <c r="AI24" s="282"/>
      <c r="AJ24" s="282"/>
      <c r="AK24" s="282"/>
      <c r="AL24" s="282"/>
      <c r="AM24" s="282"/>
      <c r="AN24" s="282"/>
      <c r="AO24" s="282"/>
      <c r="AP24" s="282"/>
      <c r="AQ24" s="282"/>
      <c r="AR24" s="282"/>
      <c r="AS24" s="282"/>
      <c r="AT24" s="282"/>
      <c r="AU24" s="282"/>
      <c r="AV24" s="282"/>
      <c r="AW24" s="282"/>
      <c r="AX24" s="282"/>
      <c r="AY24" s="282"/>
      <c r="AZ24" s="282"/>
      <c r="BA24" s="282"/>
      <c r="BB24" s="282"/>
      <c r="BC24" s="282"/>
      <c r="BD24" s="282"/>
      <c r="BE24" s="282"/>
      <c r="BF24" s="282"/>
      <c r="BG24" s="282"/>
      <c r="BH24" s="282"/>
      <c r="BI24" s="282"/>
      <c r="BJ24" s="282"/>
      <c r="BK24" s="282"/>
      <c r="BL24" s="282"/>
      <c r="BM24" s="282"/>
      <c r="BN24" s="282"/>
      <c r="BO24" s="282"/>
      <c r="BP24" s="282"/>
      <c r="BQ24" s="282"/>
      <c r="BR24" s="282"/>
      <c r="BS24" s="282"/>
      <c r="BT24" s="282"/>
      <c r="BU24" s="282"/>
      <c r="BV24" s="282"/>
      <c r="BW24" s="282"/>
      <c r="BX24" s="282"/>
      <c r="BY24" s="282"/>
      <c r="BZ24" s="282"/>
      <c r="CA24" s="282"/>
      <c r="CB24" s="282"/>
      <c r="CC24" s="282"/>
      <c r="CD24" s="282"/>
      <c r="CE24" s="282"/>
      <c r="CF24" s="282"/>
      <c r="CG24" s="282"/>
      <c r="CH24" s="282"/>
      <c r="CI24" s="282"/>
      <c r="CJ24" s="282"/>
      <c r="CK24" s="282"/>
      <c r="CL24" s="282"/>
      <c r="CM24" s="282"/>
      <c r="CN24" s="282"/>
      <c r="CO24" s="282"/>
      <c r="CP24" s="282"/>
      <c r="CQ24" s="282"/>
      <c r="CR24" s="282"/>
      <c r="CS24" s="282"/>
      <c r="CT24" s="282"/>
      <c r="CU24" s="282"/>
      <c r="CV24" s="282"/>
      <c r="CW24" s="282"/>
      <c r="CX24" s="282"/>
      <c r="CY24" s="282"/>
      <c r="CZ24" s="282"/>
      <c r="DA24" s="282"/>
      <c r="DB24" s="282"/>
      <c r="DC24" s="282"/>
      <c r="DD24" s="282"/>
      <c r="DE24" s="282"/>
      <c r="DF24" s="282"/>
      <c r="DG24" s="282"/>
      <c r="DH24" s="282"/>
      <c r="DI24" s="282"/>
      <c r="DJ24" s="282"/>
      <c r="DK24" s="282"/>
      <c r="DL24" s="282"/>
      <c r="DM24" s="282"/>
      <c r="DN24" s="282"/>
      <c r="DO24" s="282"/>
      <c r="DP24" s="282"/>
      <c r="DQ24" s="282"/>
      <c r="DR24" s="282"/>
      <c r="DS24" s="282"/>
      <c r="DT24" s="282"/>
      <c r="DU24" s="282"/>
      <c r="DV24" s="282"/>
      <c r="DW24" s="282"/>
      <c r="DX24" s="282"/>
      <c r="DY24" s="282"/>
      <c r="DZ24" s="282"/>
      <c r="EA24" s="282"/>
      <c r="EB24" s="282"/>
      <c r="EC24" s="282"/>
      <c r="ED24" s="282"/>
      <c r="EE24" s="282"/>
      <c r="EF24" s="282"/>
      <c r="EG24" s="282"/>
      <c r="EH24" s="282"/>
      <c r="EI24" s="282"/>
      <c r="EJ24" s="282"/>
      <c r="EK24" s="282"/>
      <c r="EL24" s="282"/>
      <c r="EM24" s="282"/>
      <c r="EN24" s="282"/>
      <c r="EO24" s="282"/>
      <c r="EP24" s="282"/>
      <c r="EQ24" s="282"/>
      <c r="ER24" s="282"/>
      <c r="ES24" s="282"/>
      <c r="ET24" s="282"/>
      <c r="EU24" s="282"/>
      <c r="EV24" s="282"/>
      <c r="EW24" s="282"/>
      <c r="EX24" s="282"/>
      <c r="EY24" s="282"/>
      <c r="EZ24" s="282"/>
      <c r="FA24" s="282"/>
      <c r="FB24" s="282"/>
      <c r="FC24" s="282"/>
      <c r="FD24" s="282"/>
      <c r="FE24" s="282"/>
      <c r="FF24" s="282"/>
      <c r="FG24" s="282"/>
      <c r="FH24" s="282"/>
      <c r="FI24" s="282"/>
      <c r="FJ24" s="282"/>
      <c r="FK24" s="282"/>
      <c r="FL24" s="282"/>
      <c r="FM24" s="282"/>
      <c r="FN24" s="282"/>
      <c r="FO24" s="282"/>
      <c r="FP24" s="282"/>
      <c r="FQ24" s="282"/>
      <c r="FR24" s="282"/>
      <c r="FS24" s="282"/>
      <c r="FT24" s="282"/>
      <c r="FU24" s="282"/>
      <c r="FV24" s="282"/>
      <c r="FW24" s="282"/>
      <c r="FX24" s="282"/>
      <c r="FY24" s="282"/>
      <c r="FZ24" s="282"/>
      <c r="GA24" s="282"/>
      <c r="GB24" s="282"/>
      <c r="GC24" s="282"/>
      <c r="GD24" s="282"/>
      <c r="GE24" s="282"/>
      <c r="GF24" s="282"/>
      <c r="GG24" s="282"/>
      <c r="GH24" s="282"/>
      <c r="GI24" s="282"/>
      <c r="GJ24" s="282"/>
      <c r="GK24" s="282"/>
      <c r="GL24" s="282"/>
      <c r="GM24" s="282"/>
      <c r="GN24" s="282"/>
      <c r="GO24" s="282"/>
      <c r="GP24" s="282"/>
      <c r="GQ24" s="282"/>
      <c r="GR24" s="282"/>
      <c r="GS24" s="282"/>
      <c r="GT24" s="282"/>
      <c r="GU24" s="282"/>
      <c r="GV24" s="282"/>
      <c r="GW24" s="282"/>
      <c r="GX24" s="282"/>
      <c r="GY24" s="282"/>
      <c r="GZ24" s="282"/>
      <c r="HA24" s="282"/>
      <c r="HB24" s="282"/>
      <c r="HC24" s="282"/>
      <c r="HD24" s="282"/>
      <c r="HE24" s="282"/>
      <c r="HF24" s="282"/>
      <c r="HG24" s="282"/>
      <c r="HH24" s="282"/>
      <c r="HI24" s="282"/>
      <c r="HJ24" s="282"/>
      <c r="HK24" s="282"/>
      <c r="HL24" s="282"/>
      <c r="HM24" s="282"/>
      <c r="HN24" s="282"/>
      <c r="HO24" s="282"/>
      <c r="HP24" s="282"/>
      <c r="HQ24" s="282"/>
      <c r="HR24" s="282"/>
      <c r="HS24" s="282"/>
      <c r="HT24" s="282"/>
      <c r="HU24" s="282"/>
      <c r="HV24" s="282"/>
      <c r="HW24" s="282"/>
      <c r="HX24" s="282"/>
      <c r="HY24" s="282"/>
      <c r="HZ24" s="282"/>
      <c r="IA24" s="282"/>
      <c r="IB24" s="282"/>
      <c r="IC24" s="282"/>
      <c r="ID24" s="282"/>
      <c r="IE24" s="282"/>
      <c r="IF24" s="282"/>
      <c r="IG24" s="282"/>
      <c r="IH24" s="282"/>
      <c r="II24" s="282"/>
      <c r="IJ24" s="282"/>
      <c r="IK24" s="282"/>
      <c r="IL24" s="282"/>
      <c r="IM24" s="282"/>
      <c r="IN24" s="282"/>
      <c r="IO24" s="282"/>
      <c r="IP24" s="282"/>
      <c r="IQ24" s="282"/>
      <c r="IR24" s="282"/>
      <c r="IS24" s="282"/>
      <c r="IT24" s="282"/>
      <c r="IU24" s="282"/>
      <c r="IV24" s="282"/>
      <c r="IW24" s="282"/>
      <c r="IX24" s="282"/>
      <c r="IY24" s="282"/>
    </row>
    <row r="25" spans="1:259" s="125" customFormat="1" ht="18" customHeight="1" x14ac:dyDescent="0.2">
      <c r="A25" s="282"/>
      <c r="B25" s="234" t="s">
        <v>47</v>
      </c>
      <c r="C25" s="407">
        <v>664117</v>
      </c>
      <c r="D25" s="187">
        <v>1.3988649284198011</v>
      </c>
      <c r="E25" s="277"/>
      <c r="F25" s="239">
        <v>82583</v>
      </c>
      <c r="G25" s="236">
        <v>1.2732214168475393</v>
      </c>
      <c r="H25" s="277"/>
      <c r="I25" s="283">
        <v>15327</v>
      </c>
      <c r="J25" s="414">
        <f t="shared" si="1"/>
        <v>2.3078764735731805</v>
      </c>
      <c r="K25" s="236">
        <f t="shared" si="2"/>
        <v>18.559509826477605</v>
      </c>
      <c r="L25" s="279"/>
      <c r="M25" s="279">
        <f t="shared" si="3"/>
        <v>13</v>
      </c>
      <c r="N25" s="279">
        <v>15</v>
      </c>
      <c r="O25" s="279">
        <f t="shared" si="4"/>
        <v>9</v>
      </c>
      <c r="P25" s="280" t="str">
        <f t="shared" si="0"/>
        <v>Cataluña</v>
      </c>
      <c r="Q25" s="284">
        <f t="shared" si="5"/>
        <v>17.541983419774368</v>
      </c>
      <c r="R25" s="311"/>
      <c r="S25" s="276"/>
      <c r="T25" s="282"/>
      <c r="U25" s="282"/>
      <c r="V25" s="282"/>
      <c r="W25" s="282"/>
      <c r="X25" s="282"/>
      <c r="Y25" s="282"/>
      <c r="Z25" s="282"/>
      <c r="AA25" s="282"/>
      <c r="AB25" s="282"/>
      <c r="AC25" s="282"/>
      <c r="AD25" s="282"/>
      <c r="AE25" s="282"/>
      <c r="AF25" s="282"/>
      <c r="AG25" s="282"/>
      <c r="AH25" s="282"/>
      <c r="AI25" s="282"/>
      <c r="AJ25" s="282"/>
      <c r="AK25" s="282"/>
      <c r="AL25" s="282"/>
      <c r="AM25" s="282"/>
      <c r="AN25" s="282"/>
      <c r="AO25" s="282"/>
      <c r="AP25" s="282"/>
      <c r="AQ25" s="282"/>
      <c r="AR25" s="282"/>
      <c r="AS25" s="282"/>
      <c r="AT25" s="282"/>
      <c r="AU25" s="282"/>
      <c r="AV25" s="282"/>
      <c r="AW25" s="282"/>
      <c r="AX25" s="282"/>
      <c r="AY25" s="282"/>
      <c r="AZ25" s="282"/>
      <c r="BA25" s="282"/>
      <c r="BB25" s="282"/>
      <c r="BC25" s="282"/>
      <c r="BD25" s="282"/>
      <c r="BE25" s="282"/>
      <c r="BF25" s="282"/>
      <c r="BG25" s="282"/>
      <c r="BH25" s="282"/>
      <c r="BI25" s="282"/>
      <c r="BJ25" s="282"/>
      <c r="BK25" s="282"/>
      <c r="BL25" s="282"/>
      <c r="BM25" s="282"/>
      <c r="BN25" s="282"/>
      <c r="BO25" s="282"/>
      <c r="BP25" s="282"/>
      <c r="BQ25" s="282"/>
      <c r="BR25" s="282"/>
      <c r="BS25" s="282"/>
      <c r="BT25" s="282"/>
      <c r="BU25" s="282"/>
      <c r="BV25" s="282"/>
      <c r="BW25" s="282"/>
      <c r="BX25" s="282"/>
      <c r="BY25" s="282"/>
      <c r="BZ25" s="282"/>
      <c r="CA25" s="282"/>
      <c r="CB25" s="282"/>
      <c r="CC25" s="282"/>
      <c r="CD25" s="282"/>
      <c r="CE25" s="282"/>
      <c r="CF25" s="282"/>
      <c r="CG25" s="282"/>
      <c r="CH25" s="282"/>
      <c r="CI25" s="282"/>
      <c r="CJ25" s="282"/>
      <c r="CK25" s="282"/>
      <c r="CL25" s="282"/>
      <c r="CM25" s="282"/>
      <c r="CN25" s="282"/>
      <c r="CO25" s="282"/>
      <c r="CP25" s="282"/>
      <c r="CQ25" s="282"/>
      <c r="CR25" s="282"/>
      <c r="CS25" s="282"/>
      <c r="CT25" s="282"/>
      <c r="CU25" s="282"/>
      <c r="CV25" s="282"/>
      <c r="CW25" s="282"/>
      <c r="CX25" s="282"/>
      <c r="CY25" s="282"/>
      <c r="CZ25" s="282"/>
      <c r="DA25" s="282"/>
      <c r="DB25" s="282"/>
      <c r="DC25" s="282"/>
      <c r="DD25" s="282"/>
      <c r="DE25" s="282"/>
      <c r="DF25" s="282"/>
      <c r="DG25" s="282"/>
      <c r="DH25" s="282"/>
      <c r="DI25" s="282"/>
      <c r="DJ25" s="282"/>
      <c r="DK25" s="282"/>
      <c r="DL25" s="282"/>
      <c r="DM25" s="282"/>
      <c r="DN25" s="282"/>
      <c r="DO25" s="282"/>
      <c r="DP25" s="282"/>
      <c r="DQ25" s="282"/>
      <c r="DR25" s="282"/>
      <c r="DS25" s="282"/>
      <c r="DT25" s="282"/>
      <c r="DU25" s="282"/>
      <c r="DV25" s="282"/>
      <c r="DW25" s="282"/>
      <c r="DX25" s="282"/>
      <c r="DY25" s="282"/>
      <c r="DZ25" s="282"/>
      <c r="EA25" s="282"/>
      <c r="EB25" s="282"/>
      <c r="EC25" s="282"/>
      <c r="ED25" s="282"/>
      <c r="EE25" s="282"/>
      <c r="EF25" s="282"/>
      <c r="EG25" s="282"/>
      <c r="EH25" s="282"/>
      <c r="EI25" s="282"/>
      <c r="EJ25" s="282"/>
      <c r="EK25" s="282"/>
      <c r="EL25" s="282"/>
      <c r="EM25" s="282"/>
      <c r="EN25" s="282"/>
      <c r="EO25" s="282"/>
      <c r="EP25" s="282"/>
      <c r="EQ25" s="282"/>
      <c r="ER25" s="282"/>
      <c r="ES25" s="282"/>
      <c r="ET25" s="282"/>
      <c r="EU25" s="282"/>
      <c r="EV25" s="282"/>
      <c r="EW25" s="282"/>
      <c r="EX25" s="282"/>
      <c r="EY25" s="282"/>
      <c r="EZ25" s="282"/>
      <c r="FA25" s="282"/>
      <c r="FB25" s="282"/>
      <c r="FC25" s="282"/>
      <c r="FD25" s="282"/>
      <c r="FE25" s="282"/>
      <c r="FF25" s="282"/>
      <c r="FG25" s="282"/>
      <c r="FH25" s="282"/>
      <c r="FI25" s="282"/>
      <c r="FJ25" s="282"/>
      <c r="FK25" s="282"/>
      <c r="FL25" s="282"/>
      <c r="FM25" s="282"/>
      <c r="FN25" s="282"/>
      <c r="FO25" s="282"/>
      <c r="FP25" s="282"/>
      <c r="FQ25" s="282"/>
      <c r="FR25" s="282"/>
      <c r="FS25" s="282"/>
      <c r="FT25" s="282"/>
      <c r="FU25" s="282"/>
      <c r="FV25" s="282"/>
      <c r="FW25" s="282"/>
      <c r="FX25" s="282"/>
      <c r="FY25" s="282"/>
      <c r="FZ25" s="282"/>
      <c r="GA25" s="282"/>
      <c r="GB25" s="282"/>
      <c r="GC25" s="282"/>
      <c r="GD25" s="282"/>
      <c r="GE25" s="282"/>
      <c r="GF25" s="282"/>
      <c r="GG25" s="282"/>
      <c r="GH25" s="282"/>
      <c r="GI25" s="282"/>
      <c r="GJ25" s="282"/>
      <c r="GK25" s="282"/>
      <c r="GL25" s="282"/>
      <c r="GM25" s="282"/>
      <c r="GN25" s="282"/>
      <c r="GO25" s="282"/>
      <c r="GP25" s="282"/>
      <c r="GQ25" s="282"/>
      <c r="GR25" s="282"/>
      <c r="GS25" s="282"/>
      <c r="GT25" s="282"/>
      <c r="GU25" s="282"/>
      <c r="GV25" s="282"/>
      <c r="GW25" s="282"/>
      <c r="GX25" s="282"/>
      <c r="GY25" s="282"/>
      <c r="GZ25" s="282"/>
      <c r="HA25" s="282"/>
      <c r="HB25" s="282"/>
      <c r="HC25" s="282"/>
      <c r="HD25" s="282"/>
      <c r="HE25" s="282"/>
      <c r="HF25" s="282"/>
      <c r="HG25" s="282"/>
      <c r="HH25" s="282"/>
      <c r="HI25" s="282"/>
      <c r="HJ25" s="282"/>
      <c r="HK25" s="282"/>
      <c r="HL25" s="282"/>
      <c r="HM25" s="282"/>
      <c r="HN25" s="282"/>
      <c r="HO25" s="282"/>
      <c r="HP25" s="282"/>
      <c r="HQ25" s="282"/>
      <c r="HR25" s="282"/>
      <c r="HS25" s="282"/>
      <c r="HT25" s="282"/>
      <c r="HU25" s="282"/>
      <c r="HV25" s="282"/>
      <c r="HW25" s="282"/>
      <c r="HX25" s="282"/>
      <c r="HY25" s="282"/>
      <c r="HZ25" s="282"/>
      <c r="IA25" s="282"/>
      <c r="IB25" s="282"/>
      <c r="IC25" s="282"/>
      <c r="ID25" s="282"/>
      <c r="IE25" s="282"/>
      <c r="IF25" s="282"/>
      <c r="IG25" s="282"/>
      <c r="IH25" s="282"/>
      <c r="II25" s="282"/>
      <c r="IJ25" s="282"/>
      <c r="IK25" s="282"/>
      <c r="IL25" s="282"/>
      <c r="IM25" s="282"/>
      <c r="IN25" s="282"/>
      <c r="IO25" s="282"/>
      <c r="IP25" s="282"/>
      <c r="IQ25" s="282"/>
      <c r="IR25" s="282"/>
      <c r="IS25" s="282"/>
      <c r="IT25" s="282"/>
      <c r="IU25" s="282"/>
      <c r="IV25" s="282"/>
      <c r="IW25" s="282"/>
      <c r="IX25" s="282"/>
      <c r="IY25" s="282"/>
    </row>
    <row r="26" spans="1:259" s="125" customFormat="1" ht="18" customHeight="1" x14ac:dyDescent="0.2">
      <c r="A26" s="282"/>
      <c r="B26" s="234" t="s">
        <v>48</v>
      </c>
      <c r="C26" s="407">
        <v>2208174</v>
      </c>
      <c r="D26" s="187">
        <v>4.6511942390399073</v>
      </c>
      <c r="E26" s="277"/>
      <c r="F26" s="239">
        <v>336616</v>
      </c>
      <c r="G26" s="236">
        <v>5.1897690862956214</v>
      </c>
      <c r="H26" s="277"/>
      <c r="I26" s="283">
        <v>65350</v>
      </c>
      <c r="J26" s="414">
        <f t="shared" si="1"/>
        <v>2.9594588107640067</v>
      </c>
      <c r="K26" s="236">
        <f t="shared" si="2"/>
        <v>19.413812771823086</v>
      </c>
      <c r="L26" s="279"/>
      <c r="M26" s="279">
        <f t="shared" si="3"/>
        <v>9</v>
      </c>
      <c r="N26" s="279">
        <v>16</v>
      </c>
      <c r="O26" s="279">
        <f t="shared" si="4"/>
        <v>3</v>
      </c>
      <c r="P26" s="280" t="str">
        <f t="shared" si="0"/>
        <v>Asturias, Principado de</v>
      </c>
      <c r="Q26" s="281">
        <f t="shared" si="5"/>
        <v>14.830337670928467</v>
      </c>
      <c r="R26" s="311"/>
      <c r="S26" s="276"/>
      <c r="T26" s="282"/>
      <c r="U26" s="282"/>
      <c r="V26" s="282"/>
      <c r="W26" s="282"/>
      <c r="X26" s="282"/>
      <c r="Y26" s="282"/>
      <c r="Z26" s="282"/>
      <c r="AA26" s="282"/>
      <c r="AB26" s="282"/>
      <c r="AC26" s="282"/>
      <c r="AD26" s="282"/>
      <c r="AE26" s="282"/>
      <c r="AF26" s="282"/>
      <c r="AG26" s="282"/>
      <c r="AH26" s="282"/>
      <c r="AI26" s="282"/>
      <c r="AJ26" s="282"/>
      <c r="AK26" s="282"/>
      <c r="AL26" s="282"/>
      <c r="AM26" s="282"/>
      <c r="AN26" s="282"/>
      <c r="AO26" s="282"/>
      <c r="AP26" s="282"/>
      <c r="AQ26" s="282"/>
      <c r="AR26" s="282"/>
      <c r="AS26" s="282"/>
      <c r="AT26" s="282"/>
      <c r="AU26" s="282"/>
      <c r="AV26" s="282"/>
      <c r="AW26" s="282"/>
      <c r="AX26" s="282"/>
      <c r="AY26" s="282"/>
      <c r="AZ26" s="282"/>
      <c r="BA26" s="282"/>
      <c r="BB26" s="282"/>
      <c r="BC26" s="282"/>
      <c r="BD26" s="282"/>
      <c r="BE26" s="282"/>
      <c r="BF26" s="282"/>
      <c r="BG26" s="282"/>
      <c r="BH26" s="282"/>
      <c r="BI26" s="282"/>
      <c r="BJ26" s="282"/>
      <c r="BK26" s="282"/>
      <c r="BL26" s="282"/>
      <c r="BM26" s="282"/>
      <c r="BN26" s="282"/>
      <c r="BO26" s="282"/>
      <c r="BP26" s="282"/>
      <c r="BQ26" s="282"/>
      <c r="BR26" s="282"/>
      <c r="BS26" s="282"/>
      <c r="BT26" s="282"/>
      <c r="BU26" s="282"/>
      <c r="BV26" s="282"/>
      <c r="BW26" s="282"/>
      <c r="BX26" s="282"/>
      <c r="BY26" s="282"/>
      <c r="BZ26" s="282"/>
      <c r="CA26" s="282"/>
      <c r="CB26" s="282"/>
      <c r="CC26" s="282"/>
      <c r="CD26" s="282"/>
      <c r="CE26" s="282"/>
      <c r="CF26" s="282"/>
      <c r="CG26" s="282"/>
      <c r="CH26" s="282"/>
      <c r="CI26" s="282"/>
      <c r="CJ26" s="282"/>
      <c r="CK26" s="282"/>
      <c r="CL26" s="282"/>
      <c r="CM26" s="282"/>
      <c r="CN26" s="282"/>
      <c r="CO26" s="282"/>
      <c r="CP26" s="282"/>
      <c r="CQ26" s="282"/>
      <c r="CR26" s="282"/>
      <c r="CS26" s="282"/>
      <c r="CT26" s="282"/>
      <c r="CU26" s="282"/>
      <c r="CV26" s="282"/>
      <c r="CW26" s="282"/>
      <c r="CX26" s="282"/>
      <c r="CY26" s="282"/>
      <c r="CZ26" s="282"/>
      <c r="DA26" s="282"/>
      <c r="DB26" s="282"/>
      <c r="DC26" s="282"/>
      <c r="DD26" s="282"/>
      <c r="DE26" s="282"/>
      <c r="DF26" s="282"/>
      <c r="DG26" s="282"/>
      <c r="DH26" s="282"/>
      <c r="DI26" s="282"/>
      <c r="DJ26" s="282"/>
      <c r="DK26" s="282"/>
      <c r="DL26" s="282"/>
      <c r="DM26" s="282"/>
      <c r="DN26" s="282"/>
      <c r="DO26" s="282"/>
      <c r="DP26" s="282"/>
      <c r="DQ26" s="282"/>
      <c r="DR26" s="282"/>
      <c r="DS26" s="282"/>
      <c r="DT26" s="282"/>
      <c r="DU26" s="282"/>
      <c r="DV26" s="282"/>
      <c r="DW26" s="282"/>
      <c r="DX26" s="282"/>
      <c r="DY26" s="282"/>
      <c r="DZ26" s="282"/>
      <c r="EA26" s="282"/>
      <c r="EB26" s="282"/>
      <c r="EC26" s="282"/>
      <c r="ED26" s="282"/>
      <c r="EE26" s="282"/>
      <c r="EF26" s="282"/>
      <c r="EG26" s="282"/>
      <c r="EH26" s="282"/>
      <c r="EI26" s="282"/>
      <c r="EJ26" s="282"/>
      <c r="EK26" s="282"/>
      <c r="EL26" s="282"/>
      <c r="EM26" s="282"/>
      <c r="EN26" s="282"/>
      <c r="EO26" s="282"/>
      <c r="EP26" s="282"/>
      <c r="EQ26" s="282"/>
      <c r="ER26" s="282"/>
      <c r="ES26" s="282"/>
      <c r="ET26" s="282"/>
      <c r="EU26" s="282"/>
      <c r="EV26" s="282"/>
      <c r="EW26" s="282"/>
      <c r="EX26" s="282"/>
      <c r="EY26" s="282"/>
      <c r="EZ26" s="282"/>
      <c r="FA26" s="282"/>
      <c r="FB26" s="282"/>
      <c r="FC26" s="282"/>
      <c r="FD26" s="282"/>
      <c r="FE26" s="282"/>
      <c r="FF26" s="282"/>
      <c r="FG26" s="282"/>
      <c r="FH26" s="282"/>
      <c r="FI26" s="282"/>
      <c r="FJ26" s="282"/>
      <c r="FK26" s="282"/>
      <c r="FL26" s="282"/>
      <c r="FM26" s="282"/>
      <c r="FN26" s="282"/>
      <c r="FO26" s="282"/>
      <c r="FP26" s="282"/>
      <c r="FQ26" s="282"/>
      <c r="FR26" s="282"/>
      <c r="FS26" s="282"/>
      <c r="FT26" s="282"/>
      <c r="FU26" s="282"/>
      <c r="FV26" s="282"/>
      <c r="FW26" s="282"/>
      <c r="FX26" s="282"/>
      <c r="FY26" s="282"/>
      <c r="FZ26" s="282"/>
      <c r="GA26" s="282"/>
      <c r="GB26" s="282"/>
      <c r="GC26" s="282"/>
      <c r="GD26" s="282"/>
      <c r="GE26" s="282"/>
      <c r="GF26" s="282"/>
      <c r="GG26" s="282"/>
      <c r="GH26" s="282"/>
      <c r="GI26" s="282"/>
      <c r="GJ26" s="282"/>
      <c r="GK26" s="282"/>
      <c r="GL26" s="282"/>
      <c r="GM26" s="282"/>
      <c r="GN26" s="282"/>
      <c r="GO26" s="282"/>
      <c r="GP26" s="282"/>
      <c r="GQ26" s="282"/>
      <c r="GR26" s="282"/>
      <c r="GS26" s="282"/>
      <c r="GT26" s="282"/>
      <c r="GU26" s="282"/>
      <c r="GV26" s="282"/>
      <c r="GW26" s="282"/>
      <c r="GX26" s="282"/>
      <c r="GY26" s="282"/>
      <c r="GZ26" s="282"/>
      <c r="HA26" s="282"/>
      <c r="HB26" s="282"/>
      <c r="HC26" s="282"/>
      <c r="HD26" s="282"/>
      <c r="HE26" s="282"/>
      <c r="HF26" s="282"/>
      <c r="HG26" s="282"/>
      <c r="HH26" s="282"/>
      <c r="HI26" s="282"/>
      <c r="HJ26" s="282"/>
      <c r="HK26" s="282"/>
      <c r="HL26" s="282"/>
      <c r="HM26" s="282"/>
      <c r="HN26" s="282"/>
      <c r="HO26" s="282"/>
      <c r="HP26" s="282"/>
      <c r="HQ26" s="282"/>
      <c r="HR26" s="282"/>
      <c r="HS26" s="282"/>
      <c r="HT26" s="282"/>
      <c r="HU26" s="282"/>
      <c r="HV26" s="282"/>
      <c r="HW26" s="282"/>
      <c r="HX26" s="282"/>
      <c r="HY26" s="282"/>
      <c r="HZ26" s="282"/>
      <c r="IA26" s="282"/>
      <c r="IB26" s="282"/>
      <c r="IC26" s="282"/>
      <c r="ID26" s="282"/>
      <c r="IE26" s="282"/>
      <c r="IF26" s="282"/>
      <c r="IG26" s="282"/>
      <c r="IH26" s="282"/>
      <c r="II26" s="282"/>
      <c r="IJ26" s="282"/>
      <c r="IK26" s="282"/>
      <c r="IL26" s="282"/>
      <c r="IM26" s="282"/>
      <c r="IN26" s="282"/>
      <c r="IO26" s="282"/>
      <c r="IP26" s="282"/>
      <c r="IQ26" s="282"/>
      <c r="IR26" s="282"/>
      <c r="IS26" s="282"/>
      <c r="IT26" s="282"/>
      <c r="IU26" s="282"/>
      <c r="IV26" s="282"/>
      <c r="IW26" s="282"/>
      <c r="IX26" s="282"/>
      <c r="IY26" s="282"/>
    </row>
    <row r="27" spans="1:259" s="125" customFormat="1" ht="18" customHeight="1" x14ac:dyDescent="0.2">
      <c r="A27" s="282"/>
      <c r="B27" s="234" t="s">
        <v>49</v>
      </c>
      <c r="C27" s="407">
        <v>319892</v>
      </c>
      <c r="D27" s="188">
        <v>0.67380551872948147</v>
      </c>
      <c r="E27" s="277"/>
      <c r="F27" s="239">
        <v>45131</v>
      </c>
      <c r="G27" s="243">
        <v>0.69580610735558523</v>
      </c>
      <c r="H27" s="277"/>
      <c r="I27" s="283">
        <v>8637</v>
      </c>
      <c r="J27" s="414">
        <f t="shared" si="1"/>
        <v>2.6999737411376339</v>
      </c>
      <c r="K27" s="243">
        <f t="shared" si="2"/>
        <v>19.137621590481043</v>
      </c>
      <c r="L27" s="279"/>
      <c r="M27" s="279">
        <f t="shared" si="3"/>
        <v>11</v>
      </c>
      <c r="N27" s="279">
        <v>17</v>
      </c>
      <c r="O27" s="279">
        <f t="shared" si="4"/>
        <v>5</v>
      </c>
      <c r="P27" s="280" t="str">
        <f t="shared" si="0"/>
        <v>Canarias</v>
      </c>
      <c r="Q27" s="281">
        <f t="shared" si="5"/>
        <v>14.488021841808916</v>
      </c>
      <c r="R27" s="311"/>
      <c r="S27" s="276"/>
      <c r="T27" s="282"/>
      <c r="U27" s="282"/>
      <c r="V27" s="282"/>
      <c r="W27" s="282"/>
      <c r="X27" s="282"/>
      <c r="Y27" s="282"/>
      <c r="Z27" s="282"/>
      <c r="AA27" s="282"/>
      <c r="AB27" s="282"/>
      <c r="AC27" s="282"/>
      <c r="AD27" s="282"/>
      <c r="AE27" s="282"/>
      <c r="AF27" s="282"/>
      <c r="AG27" s="282"/>
      <c r="AH27" s="282"/>
      <c r="AI27" s="282"/>
      <c r="AJ27" s="282"/>
      <c r="AK27" s="282"/>
      <c r="AL27" s="282"/>
      <c r="AM27" s="282"/>
      <c r="AN27" s="282"/>
      <c r="AO27" s="282"/>
      <c r="AP27" s="282"/>
      <c r="AQ27" s="282"/>
      <c r="AR27" s="282"/>
      <c r="AS27" s="282"/>
      <c r="AT27" s="282"/>
      <c r="AU27" s="282"/>
      <c r="AV27" s="282"/>
      <c r="AW27" s="282"/>
      <c r="AX27" s="282"/>
      <c r="AY27" s="282"/>
      <c r="AZ27" s="282"/>
      <c r="BA27" s="282"/>
      <c r="BB27" s="282"/>
      <c r="BC27" s="282"/>
      <c r="BD27" s="282"/>
      <c r="BE27" s="282"/>
      <c r="BF27" s="282"/>
      <c r="BG27" s="282"/>
      <c r="BH27" s="282"/>
      <c r="BI27" s="282"/>
      <c r="BJ27" s="282"/>
      <c r="BK27" s="282"/>
      <c r="BL27" s="282"/>
      <c r="BM27" s="282"/>
      <c r="BN27" s="282"/>
      <c r="BO27" s="282"/>
      <c r="BP27" s="282"/>
      <c r="BQ27" s="282"/>
      <c r="BR27" s="282"/>
      <c r="BS27" s="282"/>
      <c r="BT27" s="282"/>
      <c r="BU27" s="282"/>
      <c r="BV27" s="282"/>
      <c r="BW27" s="282"/>
      <c r="BX27" s="282"/>
      <c r="BY27" s="282"/>
      <c r="BZ27" s="282"/>
      <c r="CA27" s="282"/>
      <c r="CB27" s="282"/>
      <c r="CC27" s="282"/>
      <c r="CD27" s="282"/>
      <c r="CE27" s="282"/>
      <c r="CF27" s="282"/>
      <c r="CG27" s="282"/>
      <c r="CH27" s="282"/>
      <c r="CI27" s="282"/>
      <c r="CJ27" s="282"/>
      <c r="CK27" s="282"/>
      <c r="CL27" s="282"/>
      <c r="CM27" s="282"/>
      <c r="CN27" s="282"/>
      <c r="CO27" s="282"/>
      <c r="CP27" s="282"/>
      <c r="CQ27" s="282"/>
      <c r="CR27" s="282"/>
      <c r="CS27" s="282"/>
      <c r="CT27" s="282"/>
      <c r="CU27" s="282"/>
      <c r="CV27" s="282"/>
      <c r="CW27" s="282"/>
      <c r="CX27" s="282"/>
      <c r="CY27" s="282"/>
      <c r="CZ27" s="282"/>
      <c r="DA27" s="282"/>
      <c r="DB27" s="282"/>
      <c r="DC27" s="282"/>
      <c r="DD27" s="282"/>
      <c r="DE27" s="282"/>
      <c r="DF27" s="282"/>
      <c r="DG27" s="282"/>
      <c r="DH27" s="282"/>
      <c r="DI27" s="282"/>
      <c r="DJ27" s="282"/>
      <c r="DK27" s="282"/>
      <c r="DL27" s="282"/>
      <c r="DM27" s="282"/>
      <c r="DN27" s="282"/>
      <c r="DO27" s="282"/>
      <c r="DP27" s="282"/>
      <c r="DQ27" s="282"/>
      <c r="DR27" s="282"/>
      <c r="DS27" s="282"/>
      <c r="DT27" s="282"/>
      <c r="DU27" s="282"/>
      <c r="DV27" s="282"/>
      <c r="DW27" s="282"/>
      <c r="DX27" s="282"/>
      <c r="DY27" s="282"/>
      <c r="DZ27" s="282"/>
      <c r="EA27" s="282"/>
      <c r="EB27" s="282"/>
      <c r="EC27" s="282"/>
      <c r="ED27" s="282"/>
      <c r="EE27" s="282"/>
      <c r="EF27" s="282"/>
      <c r="EG27" s="282"/>
      <c r="EH27" s="282"/>
      <c r="EI27" s="282"/>
      <c r="EJ27" s="282"/>
      <c r="EK27" s="282"/>
      <c r="EL27" s="282"/>
      <c r="EM27" s="282"/>
      <c r="EN27" s="282"/>
      <c r="EO27" s="282"/>
      <c r="EP27" s="282"/>
      <c r="EQ27" s="282"/>
      <c r="ER27" s="282"/>
      <c r="ES27" s="282"/>
      <c r="ET27" s="282"/>
      <c r="EU27" s="282"/>
      <c r="EV27" s="282"/>
      <c r="EW27" s="282"/>
      <c r="EX27" s="282"/>
      <c r="EY27" s="282"/>
      <c r="EZ27" s="282"/>
      <c r="FA27" s="282"/>
      <c r="FB27" s="282"/>
      <c r="FC27" s="282"/>
      <c r="FD27" s="282"/>
      <c r="FE27" s="282"/>
      <c r="FF27" s="282"/>
      <c r="FG27" s="282"/>
      <c r="FH27" s="282"/>
      <c r="FI27" s="282"/>
      <c r="FJ27" s="282"/>
      <c r="FK27" s="282"/>
      <c r="FL27" s="282"/>
      <c r="FM27" s="282"/>
      <c r="FN27" s="282"/>
      <c r="FO27" s="282"/>
      <c r="FP27" s="282"/>
      <c r="FQ27" s="282"/>
      <c r="FR27" s="282"/>
      <c r="FS27" s="282"/>
      <c r="FT27" s="282"/>
      <c r="FU27" s="282"/>
      <c r="FV27" s="282"/>
      <c r="FW27" s="282"/>
      <c r="FX27" s="282"/>
      <c r="FY27" s="282"/>
      <c r="FZ27" s="282"/>
      <c r="GA27" s="282"/>
      <c r="GB27" s="282"/>
      <c r="GC27" s="282"/>
      <c r="GD27" s="282"/>
      <c r="GE27" s="282"/>
      <c r="GF27" s="282"/>
      <c r="GG27" s="282"/>
      <c r="GH27" s="282"/>
      <c r="GI27" s="282"/>
      <c r="GJ27" s="282"/>
      <c r="GK27" s="282"/>
      <c r="GL27" s="282"/>
      <c r="GM27" s="282"/>
      <c r="GN27" s="282"/>
      <c r="GO27" s="282"/>
      <c r="GP27" s="282"/>
      <c r="GQ27" s="282"/>
      <c r="GR27" s="282"/>
      <c r="GS27" s="282"/>
      <c r="GT27" s="282"/>
      <c r="GU27" s="282"/>
      <c r="GV27" s="282"/>
      <c r="GW27" s="282"/>
      <c r="GX27" s="282"/>
      <c r="GY27" s="282"/>
      <c r="GZ27" s="282"/>
      <c r="HA27" s="282"/>
      <c r="HB27" s="282"/>
      <c r="HC27" s="282"/>
      <c r="HD27" s="282"/>
      <c r="HE27" s="282"/>
      <c r="HF27" s="282"/>
      <c r="HG27" s="282"/>
      <c r="HH27" s="282"/>
      <c r="HI27" s="282"/>
      <c r="HJ27" s="282"/>
      <c r="HK27" s="282"/>
      <c r="HL27" s="282"/>
      <c r="HM27" s="282"/>
      <c r="HN27" s="282"/>
      <c r="HO27" s="282"/>
      <c r="HP27" s="282"/>
      <c r="HQ27" s="282"/>
      <c r="HR27" s="282"/>
      <c r="HS27" s="282"/>
      <c r="HT27" s="282"/>
      <c r="HU27" s="282"/>
      <c r="HV27" s="282"/>
      <c r="HW27" s="282"/>
      <c r="HX27" s="282"/>
      <c r="HY27" s="282"/>
      <c r="HZ27" s="282"/>
      <c r="IA27" s="282"/>
      <c r="IB27" s="282"/>
      <c r="IC27" s="282"/>
      <c r="ID27" s="282"/>
      <c r="IE27" s="282"/>
      <c r="IF27" s="282"/>
      <c r="IG27" s="282"/>
      <c r="IH27" s="282"/>
      <c r="II27" s="282"/>
      <c r="IJ27" s="282"/>
      <c r="IK27" s="282"/>
      <c r="IL27" s="282"/>
      <c r="IM27" s="282"/>
      <c r="IN27" s="282"/>
      <c r="IO27" s="282"/>
      <c r="IP27" s="282"/>
      <c r="IQ27" s="282"/>
      <c r="IR27" s="282"/>
      <c r="IS27" s="282"/>
      <c r="IT27" s="282"/>
      <c r="IU27" s="282"/>
      <c r="IV27" s="282"/>
      <c r="IW27" s="282"/>
      <c r="IX27" s="282"/>
      <c r="IY27" s="282"/>
    </row>
    <row r="28" spans="1:259" s="125" customFormat="1" ht="18" customHeight="1" x14ac:dyDescent="0.2">
      <c r="A28" s="282"/>
      <c r="B28" s="234" t="s">
        <v>4</v>
      </c>
      <c r="C28" s="239">
        <v>168287</v>
      </c>
      <c r="D28" s="243">
        <v>0.35447185090726951</v>
      </c>
      <c r="E28" s="277"/>
      <c r="F28" s="239">
        <v>22272</v>
      </c>
      <c r="G28" s="243">
        <v>0.34337802448480192</v>
      </c>
      <c r="H28" s="277"/>
      <c r="I28" s="283">
        <v>3183</v>
      </c>
      <c r="J28" s="414">
        <f t="shared" si="1"/>
        <v>1.8914116954963842</v>
      </c>
      <c r="K28" s="243">
        <f t="shared" si="2"/>
        <v>14.291487068965518</v>
      </c>
      <c r="L28" s="279"/>
      <c r="M28" s="279">
        <f t="shared" si="3"/>
        <v>18</v>
      </c>
      <c r="N28" s="279">
        <v>18</v>
      </c>
      <c r="O28" s="279">
        <f t="shared" si="4"/>
        <v>18</v>
      </c>
      <c r="P28" s="280" t="str">
        <f t="shared" si="0"/>
        <v>Ceuta y Melilla</v>
      </c>
      <c r="Q28" s="281">
        <f t="shared" si="5"/>
        <v>14.291487068965518</v>
      </c>
      <c r="R28" s="312"/>
      <c r="S28" s="224"/>
      <c r="T28" s="282"/>
      <c r="U28" s="282"/>
      <c r="V28" s="282"/>
      <c r="W28" s="282"/>
      <c r="X28" s="282"/>
      <c r="Y28" s="282"/>
      <c r="Z28" s="282"/>
      <c r="AA28" s="282"/>
      <c r="AB28" s="282"/>
      <c r="AC28" s="282"/>
      <c r="AD28" s="282"/>
      <c r="AE28" s="282"/>
      <c r="AF28" s="282"/>
      <c r="AG28" s="282"/>
      <c r="AH28" s="282"/>
      <c r="AI28" s="282"/>
      <c r="AJ28" s="282"/>
      <c r="AK28" s="282"/>
      <c r="AL28" s="282"/>
      <c r="AM28" s="282"/>
      <c r="AN28" s="282"/>
      <c r="AO28" s="282"/>
      <c r="AP28" s="282"/>
      <c r="AQ28" s="282"/>
      <c r="AR28" s="282"/>
      <c r="AS28" s="282"/>
      <c r="AT28" s="282"/>
      <c r="AU28" s="282"/>
      <c r="AV28" s="282"/>
      <c r="AW28" s="282"/>
      <c r="AX28" s="282"/>
      <c r="AY28" s="282"/>
      <c r="AZ28" s="282"/>
      <c r="BA28" s="282"/>
      <c r="BB28" s="282"/>
      <c r="BC28" s="282"/>
      <c r="BD28" s="282"/>
      <c r="BE28" s="282"/>
      <c r="BF28" s="282"/>
      <c r="BG28" s="282"/>
      <c r="BH28" s="282"/>
      <c r="BI28" s="282"/>
      <c r="BJ28" s="282"/>
      <c r="BK28" s="282"/>
      <c r="BL28" s="282"/>
      <c r="BM28" s="282"/>
      <c r="BN28" s="282"/>
      <c r="BO28" s="282"/>
      <c r="BP28" s="282"/>
      <c r="BQ28" s="282"/>
      <c r="BR28" s="282"/>
      <c r="BS28" s="282"/>
      <c r="BT28" s="282"/>
      <c r="BU28" s="282"/>
      <c r="BV28" s="282"/>
      <c r="BW28" s="282"/>
      <c r="BX28" s="282"/>
      <c r="BY28" s="282"/>
      <c r="BZ28" s="282"/>
      <c r="CA28" s="282"/>
      <c r="CB28" s="282"/>
      <c r="CC28" s="282"/>
      <c r="CD28" s="282"/>
      <c r="CE28" s="282"/>
      <c r="CF28" s="282"/>
      <c r="CG28" s="282"/>
      <c r="CH28" s="282"/>
      <c r="CI28" s="282"/>
      <c r="CJ28" s="282"/>
      <c r="CK28" s="282"/>
      <c r="CL28" s="282"/>
      <c r="CM28" s="282"/>
      <c r="CN28" s="282"/>
      <c r="CO28" s="282"/>
      <c r="CP28" s="282"/>
      <c r="CQ28" s="282"/>
      <c r="CR28" s="282"/>
      <c r="CS28" s="282"/>
      <c r="CT28" s="282"/>
      <c r="CU28" s="282"/>
      <c r="CV28" s="282"/>
      <c r="CW28" s="282"/>
      <c r="CX28" s="282"/>
      <c r="CY28" s="282"/>
      <c r="CZ28" s="282"/>
      <c r="DA28" s="282"/>
      <c r="DB28" s="282"/>
      <c r="DC28" s="282"/>
      <c r="DD28" s="282"/>
      <c r="DE28" s="282"/>
      <c r="DF28" s="282"/>
      <c r="DG28" s="282"/>
      <c r="DH28" s="282"/>
      <c r="DI28" s="282"/>
      <c r="DJ28" s="282"/>
      <c r="DK28" s="282"/>
      <c r="DL28" s="282"/>
      <c r="DM28" s="282"/>
      <c r="DN28" s="282"/>
      <c r="DO28" s="282"/>
      <c r="DP28" s="282"/>
      <c r="DQ28" s="282"/>
      <c r="DR28" s="282"/>
      <c r="DS28" s="282"/>
      <c r="DT28" s="282"/>
      <c r="DU28" s="282"/>
      <c r="DV28" s="282"/>
      <c r="DW28" s="282"/>
      <c r="DX28" s="282"/>
      <c r="DY28" s="282"/>
      <c r="DZ28" s="282"/>
      <c r="EA28" s="282"/>
      <c r="EB28" s="282"/>
      <c r="EC28" s="282"/>
      <c r="ED28" s="282"/>
      <c r="EE28" s="282"/>
      <c r="EF28" s="282"/>
      <c r="EG28" s="282"/>
      <c r="EH28" s="282"/>
      <c r="EI28" s="282"/>
      <c r="EJ28" s="282"/>
      <c r="EK28" s="282"/>
      <c r="EL28" s="282"/>
      <c r="EM28" s="282"/>
      <c r="EN28" s="282"/>
      <c r="EO28" s="282"/>
      <c r="EP28" s="282"/>
      <c r="EQ28" s="282"/>
      <c r="ER28" s="282"/>
      <c r="ES28" s="282"/>
      <c r="ET28" s="282"/>
      <c r="EU28" s="282"/>
      <c r="EV28" s="282"/>
      <c r="EW28" s="282"/>
      <c r="EX28" s="282"/>
      <c r="EY28" s="282"/>
      <c r="EZ28" s="282"/>
      <c r="FA28" s="282"/>
      <c r="FB28" s="282"/>
      <c r="FC28" s="282"/>
      <c r="FD28" s="282"/>
      <c r="FE28" s="282"/>
      <c r="FF28" s="282"/>
      <c r="FG28" s="282"/>
      <c r="FH28" s="282"/>
      <c r="FI28" s="282"/>
      <c r="FJ28" s="282"/>
      <c r="FK28" s="282"/>
      <c r="FL28" s="282"/>
      <c r="FM28" s="282"/>
      <c r="FN28" s="282"/>
      <c r="FO28" s="282"/>
      <c r="FP28" s="282"/>
      <c r="FQ28" s="282"/>
      <c r="FR28" s="282"/>
      <c r="FS28" s="282"/>
      <c r="FT28" s="282"/>
      <c r="FU28" s="282"/>
      <c r="FV28" s="282"/>
      <c r="FW28" s="282"/>
      <c r="FX28" s="282"/>
      <c r="FY28" s="282"/>
      <c r="FZ28" s="282"/>
      <c r="GA28" s="282"/>
      <c r="GB28" s="282"/>
      <c r="GC28" s="282"/>
      <c r="GD28" s="282"/>
      <c r="GE28" s="282"/>
      <c r="GF28" s="282"/>
      <c r="GG28" s="282"/>
      <c r="GH28" s="282"/>
      <c r="GI28" s="282"/>
      <c r="GJ28" s="282"/>
      <c r="GK28" s="282"/>
      <c r="GL28" s="282"/>
      <c r="GM28" s="282"/>
      <c r="GN28" s="282"/>
      <c r="GO28" s="282"/>
      <c r="GP28" s="282"/>
      <c r="GQ28" s="282"/>
      <c r="GR28" s="282"/>
      <c r="GS28" s="282"/>
      <c r="GT28" s="282"/>
      <c r="GU28" s="282"/>
      <c r="GV28" s="282"/>
      <c r="GW28" s="282"/>
      <c r="GX28" s="282"/>
      <c r="GY28" s="282"/>
      <c r="GZ28" s="282"/>
      <c r="HA28" s="282"/>
      <c r="HB28" s="282"/>
      <c r="HC28" s="282"/>
      <c r="HD28" s="282"/>
      <c r="HE28" s="282"/>
      <c r="HF28" s="282"/>
      <c r="HG28" s="282"/>
      <c r="HH28" s="282"/>
      <c r="HI28" s="282"/>
      <c r="HJ28" s="282"/>
      <c r="HK28" s="282"/>
      <c r="HL28" s="282"/>
      <c r="HM28" s="282"/>
      <c r="HN28" s="282"/>
      <c r="HO28" s="282"/>
      <c r="HP28" s="282"/>
      <c r="HQ28" s="282"/>
      <c r="HR28" s="282"/>
      <c r="HS28" s="282"/>
      <c r="HT28" s="282"/>
      <c r="HU28" s="282"/>
      <c r="HV28" s="282"/>
      <c r="HW28" s="282"/>
      <c r="HX28" s="282"/>
      <c r="HY28" s="282"/>
      <c r="HZ28" s="282"/>
      <c r="IA28" s="282"/>
      <c r="IB28" s="282"/>
      <c r="IC28" s="282"/>
      <c r="ID28" s="282"/>
      <c r="IE28" s="282"/>
      <c r="IF28" s="282"/>
      <c r="IG28" s="282"/>
      <c r="IH28" s="282"/>
      <c r="II28" s="282"/>
      <c r="IJ28" s="282"/>
      <c r="IK28" s="282"/>
      <c r="IL28" s="282"/>
      <c r="IM28" s="282"/>
      <c r="IN28" s="282"/>
      <c r="IO28" s="282"/>
      <c r="IP28" s="282"/>
      <c r="IQ28" s="282"/>
      <c r="IR28" s="282"/>
      <c r="IS28" s="282"/>
      <c r="IT28" s="282"/>
      <c r="IU28" s="282"/>
      <c r="IV28" s="282"/>
      <c r="IW28" s="282"/>
      <c r="IX28" s="282"/>
      <c r="IY28" s="282"/>
    </row>
    <row r="29" spans="1:259" s="125" customFormat="1" ht="6" customHeight="1" x14ac:dyDescent="0.2">
      <c r="A29" s="282"/>
      <c r="B29" s="291"/>
      <c r="C29" s="292"/>
      <c r="D29" s="293"/>
      <c r="E29" s="233"/>
      <c r="F29" s="292"/>
      <c r="G29" s="293"/>
      <c r="H29" s="233"/>
      <c r="I29" s="292"/>
      <c r="J29" s="412"/>
      <c r="K29" s="293"/>
      <c r="L29" s="279"/>
      <c r="M29" s="279"/>
      <c r="N29" s="279">
        <v>19</v>
      </c>
      <c r="O29" s="279">
        <f t="shared" si="4"/>
        <v>12</v>
      </c>
      <c r="P29" s="280" t="str">
        <f t="shared" si="0"/>
        <v>Galicia</v>
      </c>
      <c r="Q29" s="281">
        <f t="shared" si="5"/>
        <v>14.224871179138228</v>
      </c>
      <c r="R29" s="313"/>
      <c r="S29" s="213"/>
      <c r="T29" s="282"/>
      <c r="U29" s="282"/>
      <c r="V29" s="282"/>
      <c r="W29" s="282"/>
      <c r="X29" s="282"/>
      <c r="Y29" s="282"/>
      <c r="Z29" s="282"/>
      <c r="AA29" s="282"/>
      <c r="AB29" s="282"/>
      <c r="AC29" s="282"/>
      <c r="AD29" s="282"/>
      <c r="AE29" s="282"/>
      <c r="AF29" s="282"/>
      <c r="AG29" s="282"/>
      <c r="AH29" s="282"/>
      <c r="AI29" s="282"/>
      <c r="AJ29" s="282"/>
      <c r="AK29" s="282"/>
      <c r="AL29" s="282"/>
      <c r="AM29" s="282"/>
      <c r="AN29" s="282"/>
      <c r="AO29" s="282"/>
      <c r="AP29" s="282"/>
      <c r="AQ29" s="282"/>
      <c r="AR29" s="282"/>
      <c r="AS29" s="282"/>
      <c r="AT29" s="282"/>
      <c r="AU29" s="282"/>
      <c r="AV29" s="282"/>
      <c r="AW29" s="282"/>
      <c r="AX29" s="282"/>
      <c r="AY29" s="282"/>
      <c r="AZ29" s="282"/>
      <c r="BA29" s="282"/>
      <c r="BB29" s="282"/>
      <c r="BC29" s="282"/>
      <c r="BD29" s="282"/>
      <c r="BE29" s="282"/>
      <c r="BF29" s="282"/>
      <c r="BG29" s="282"/>
      <c r="BH29" s="282"/>
      <c r="BI29" s="282"/>
      <c r="BJ29" s="282"/>
      <c r="BK29" s="282"/>
      <c r="BL29" s="282"/>
      <c r="BM29" s="282"/>
      <c r="BN29" s="282"/>
      <c r="BO29" s="282"/>
      <c r="BP29" s="282"/>
      <c r="BQ29" s="282"/>
      <c r="BR29" s="282"/>
      <c r="BS29" s="282"/>
      <c r="BT29" s="282"/>
      <c r="BU29" s="282"/>
      <c r="BV29" s="282"/>
      <c r="BW29" s="282"/>
      <c r="BX29" s="282"/>
      <c r="BY29" s="282"/>
      <c r="BZ29" s="282"/>
      <c r="CA29" s="282"/>
      <c r="CB29" s="282"/>
      <c r="CC29" s="282"/>
      <c r="CD29" s="282"/>
      <c r="CE29" s="282"/>
      <c r="CF29" s="282"/>
      <c r="CG29" s="282"/>
      <c r="CH29" s="282"/>
      <c r="CI29" s="282"/>
      <c r="CJ29" s="282"/>
      <c r="CK29" s="282"/>
      <c r="CL29" s="282"/>
      <c r="CM29" s="282"/>
      <c r="CN29" s="282"/>
      <c r="CO29" s="282"/>
      <c r="CP29" s="282"/>
      <c r="CQ29" s="282"/>
      <c r="CR29" s="282"/>
      <c r="CS29" s="282"/>
      <c r="CT29" s="282"/>
      <c r="CU29" s="282"/>
      <c r="CV29" s="282"/>
      <c r="CW29" s="282"/>
      <c r="CX29" s="282"/>
      <c r="CY29" s="282"/>
      <c r="CZ29" s="282"/>
      <c r="DA29" s="282"/>
      <c r="DB29" s="282"/>
      <c r="DC29" s="282"/>
      <c r="DD29" s="282"/>
      <c r="DE29" s="282"/>
      <c r="DF29" s="282"/>
      <c r="DG29" s="282"/>
      <c r="DH29" s="282"/>
      <c r="DI29" s="282"/>
      <c r="DJ29" s="282"/>
      <c r="DK29" s="282"/>
      <c r="DL29" s="282"/>
      <c r="DM29" s="282"/>
      <c r="DN29" s="282"/>
      <c r="DO29" s="282"/>
      <c r="DP29" s="282"/>
      <c r="DQ29" s="282"/>
      <c r="DR29" s="282"/>
      <c r="DS29" s="282"/>
      <c r="DT29" s="282"/>
      <c r="DU29" s="282"/>
      <c r="DV29" s="282"/>
      <c r="DW29" s="282"/>
      <c r="DX29" s="282"/>
      <c r="DY29" s="282"/>
      <c r="DZ29" s="282"/>
      <c r="EA29" s="282"/>
      <c r="EB29" s="282"/>
      <c r="EC29" s="282"/>
      <c r="ED29" s="282"/>
      <c r="EE29" s="282"/>
      <c r="EF29" s="282"/>
      <c r="EG29" s="282"/>
      <c r="EH29" s="282"/>
      <c r="EI29" s="282"/>
      <c r="EJ29" s="282"/>
      <c r="EK29" s="282"/>
      <c r="EL29" s="282"/>
      <c r="EM29" s="282"/>
      <c r="EN29" s="282"/>
      <c r="EO29" s="282"/>
      <c r="EP29" s="282"/>
      <c r="EQ29" s="282"/>
      <c r="ER29" s="282"/>
      <c r="ES29" s="282"/>
      <c r="ET29" s="282"/>
      <c r="EU29" s="282"/>
      <c r="EV29" s="282"/>
      <c r="EW29" s="282"/>
      <c r="EX29" s="282"/>
      <c r="EY29" s="282"/>
      <c r="EZ29" s="282"/>
      <c r="FA29" s="282"/>
      <c r="FB29" s="282"/>
      <c r="FC29" s="282"/>
      <c r="FD29" s="282"/>
      <c r="FE29" s="282"/>
      <c r="FF29" s="282"/>
      <c r="FG29" s="282"/>
      <c r="FH29" s="282"/>
      <c r="FI29" s="282"/>
      <c r="FJ29" s="282"/>
      <c r="FK29" s="282"/>
      <c r="FL29" s="282"/>
      <c r="FM29" s="282"/>
      <c r="FN29" s="282"/>
      <c r="FO29" s="282"/>
      <c r="FP29" s="282"/>
      <c r="FQ29" s="282"/>
      <c r="FR29" s="282"/>
      <c r="FS29" s="282"/>
      <c r="FT29" s="282"/>
      <c r="FU29" s="282"/>
      <c r="FV29" s="282"/>
      <c r="FW29" s="282"/>
      <c r="FX29" s="282"/>
      <c r="FY29" s="282"/>
      <c r="FZ29" s="282"/>
      <c r="GA29" s="282"/>
      <c r="GB29" s="282"/>
      <c r="GC29" s="282"/>
      <c r="GD29" s="282"/>
      <c r="GE29" s="282"/>
      <c r="GF29" s="282"/>
      <c r="GG29" s="282"/>
      <c r="GH29" s="282"/>
      <c r="GI29" s="282"/>
      <c r="GJ29" s="282"/>
      <c r="GK29" s="282"/>
      <c r="GL29" s="282"/>
      <c r="GM29" s="282"/>
      <c r="GN29" s="282"/>
      <c r="GO29" s="282"/>
      <c r="GP29" s="282"/>
      <c r="GQ29" s="282"/>
      <c r="GR29" s="282"/>
      <c r="GS29" s="282"/>
      <c r="GT29" s="282"/>
      <c r="GU29" s="282"/>
      <c r="GV29" s="282"/>
      <c r="GW29" s="282"/>
      <c r="GX29" s="282"/>
      <c r="GY29" s="282"/>
      <c r="GZ29" s="282"/>
      <c r="HA29" s="282"/>
      <c r="HB29" s="282"/>
      <c r="HC29" s="282"/>
      <c r="HD29" s="282"/>
      <c r="HE29" s="282"/>
      <c r="HF29" s="282"/>
      <c r="HG29" s="282"/>
      <c r="HH29" s="282"/>
      <c r="HI29" s="282"/>
      <c r="HJ29" s="282"/>
      <c r="HK29" s="282"/>
      <c r="HL29" s="282"/>
      <c r="HM29" s="282"/>
      <c r="HN29" s="282"/>
      <c r="HO29" s="282"/>
      <c r="HP29" s="282"/>
      <c r="HQ29" s="282"/>
      <c r="HR29" s="282"/>
      <c r="HS29" s="282"/>
      <c r="HT29" s="282"/>
      <c r="HU29" s="282"/>
      <c r="HV29" s="282"/>
      <c r="HW29" s="282"/>
      <c r="HX29" s="282"/>
      <c r="HY29" s="282"/>
      <c r="HZ29" s="282"/>
      <c r="IA29" s="282"/>
      <c r="IB29" s="282"/>
      <c r="IC29" s="282"/>
      <c r="ID29" s="282"/>
      <c r="IE29" s="282"/>
      <c r="IF29" s="282"/>
      <c r="IG29" s="282"/>
      <c r="IH29" s="282"/>
      <c r="II29" s="282"/>
      <c r="IJ29" s="282"/>
      <c r="IK29" s="282"/>
      <c r="IL29" s="282"/>
      <c r="IM29" s="282"/>
      <c r="IN29" s="282"/>
      <c r="IO29" s="282"/>
      <c r="IP29" s="282"/>
      <c r="IQ29" s="282"/>
      <c r="IR29" s="282"/>
      <c r="IS29" s="282"/>
      <c r="IT29" s="282"/>
      <c r="IU29" s="282"/>
      <c r="IV29" s="282"/>
      <c r="IW29" s="282"/>
      <c r="IX29" s="282"/>
      <c r="IY29" s="282"/>
    </row>
    <row r="30" spans="1:259" s="125" customFormat="1" ht="5.25" customHeight="1" x14ac:dyDescent="0.2">
      <c r="A30" s="282"/>
      <c r="B30" s="294"/>
      <c r="C30" s="222"/>
      <c r="D30" s="250"/>
      <c r="E30" s="294"/>
      <c r="F30" s="294"/>
      <c r="G30" s="295"/>
      <c r="H30" s="294"/>
      <c r="I30" s="257"/>
      <c r="J30" s="257"/>
      <c r="K30" s="296"/>
      <c r="L30" s="297"/>
      <c r="M30" s="279"/>
      <c r="N30" s="298"/>
      <c r="O30" s="298"/>
      <c r="P30" s="298"/>
      <c r="Q30" s="298"/>
      <c r="R30" s="314"/>
      <c r="S30" s="257"/>
      <c r="T30" s="282"/>
      <c r="U30" s="282"/>
      <c r="V30" s="282"/>
      <c r="W30" s="282"/>
      <c r="X30" s="282"/>
      <c r="Y30" s="282"/>
      <c r="Z30" s="282"/>
      <c r="AA30" s="282"/>
      <c r="AB30" s="282"/>
      <c r="AC30" s="282"/>
      <c r="AD30" s="282"/>
      <c r="AE30" s="282"/>
      <c r="AF30" s="282"/>
      <c r="AG30" s="282"/>
      <c r="AH30" s="282"/>
      <c r="AI30" s="282"/>
      <c r="AJ30" s="282"/>
      <c r="AK30" s="282"/>
      <c r="AL30" s="282"/>
      <c r="AM30" s="282"/>
      <c r="AN30" s="282"/>
      <c r="AO30" s="282"/>
      <c r="AP30" s="282"/>
      <c r="AQ30" s="282"/>
      <c r="AR30" s="282"/>
      <c r="AS30" s="282"/>
      <c r="AT30" s="282"/>
      <c r="AU30" s="282"/>
      <c r="AV30" s="282"/>
      <c r="AW30" s="282"/>
      <c r="AX30" s="282"/>
      <c r="AY30" s="282"/>
      <c r="AZ30" s="282"/>
      <c r="BA30" s="282"/>
      <c r="BB30" s="282"/>
      <c r="BC30" s="282"/>
      <c r="BD30" s="282"/>
      <c r="BE30" s="282"/>
      <c r="BF30" s="282"/>
      <c r="BG30" s="282"/>
      <c r="BH30" s="282"/>
      <c r="BI30" s="282"/>
      <c r="BJ30" s="282"/>
      <c r="BK30" s="282"/>
      <c r="BL30" s="282"/>
      <c r="BM30" s="282"/>
      <c r="BN30" s="282"/>
      <c r="BO30" s="282"/>
      <c r="BP30" s="282"/>
      <c r="BQ30" s="282"/>
      <c r="BR30" s="282"/>
      <c r="BS30" s="282"/>
      <c r="BT30" s="282"/>
      <c r="BU30" s="282"/>
      <c r="BV30" s="282"/>
      <c r="BW30" s="282"/>
      <c r="BX30" s="282"/>
      <c r="BY30" s="282"/>
      <c r="BZ30" s="282"/>
      <c r="CA30" s="282"/>
      <c r="CB30" s="282"/>
      <c r="CC30" s="282"/>
      <c r="CD30" s="282"/>
      <c r="CE30" s="282"/>
      <c r="CF30" s="282"/>
      <c r="CG30" s="282"/>
      <c r="CH30" s="282"/>
      <c r="CI30" s="282"/>
      <c r="CJ30" s="282"/>
      <c r="CK30" s="282"/>
      <c r="CL30" s="282"/>
      <c r="CM30" s="282"/>
      <c r="CN30" s="282"/>
      <c r="CO30" s="282"/>
      <c r="CP30" s="282"/>
      <c r="CQ30" s="282"/>
      <c r="CR30" s="282"/>
      <c r="CS30" s="282"/>
      <c r="CT30" s="282"/>
      <c r="CU30" s="282"/>
      <c r="CV30" s="282"/>
      <c r="CW30" s="282"/>
      <c r="CX30" s="282"/>
      <c r="CY30" s="282"/>
      <c r="CZ30" s="282"/>
      <c r="DA30" s="282"/>
      <c r="DB30" s="282"/>
      <c r="DC30" s="282"/>
      <c r="DD30" s="282"/>
      <c r="DE30" s="282"/>
      <c r="DF30" s="282"/>
      <c r="DG30" s="282"/>
      <c r="DH30" s="282"/>
      <c r="DI30" s="282"/>
      <c r="DJ30" s="282"/>
      <c r="DK30" s="282"/>
      <c r="DL30" s="282"/>
      <c r="DM30" s="282"/>
      <c r="DN30" s="282"/>
      <c r="DO30" s="282"/>
      <c r="DP30" s="282"/>
      <c r="DQ30" s="282"/>
      <c r="DR30" s="282"/>
      <c r="DS30" s="282"/>
      <c r="DT30" s="282"/>
      <c r="DU30" s="282"/>
      <c r="DV30" s="282"/>
      <c r="DW30" s="282"/>
      <c r="DX30" s="282"/>
      <c r="DY30" s="282"/>
      <c r="DZ30" s="282"/>
      <c r="EA30" s="282"/>
      <c r="EB30" s="282"/>
      <c r="EC30" s="282"/>
      <c r="ED30" s="282"/>
      <c r="EE30" s="282"/>
      <c r="EF30" s="282"/>
      <c r="EG30" s="282"/>
      <c r="EH30" s="282"/>
      <c r="EI30" s="282"/>
      <c r="EJ30" s="282"/>
      <c r="EK30" s="282"/>
      <c r="EL30" s="282"/>
      <c r="EM30" s="282"/>
      <c r="EN30" s="282"/>
      <c r="EO30" s="282"/>
      <c r="EP30" s="282"/>
      <c r="EQ30" s="282"/>
      <c r="ER30" s="282"/>
      <c r="ES30" s="282"/>
      <c r="ET30" s="282"/>
      <c r="EU30" s="282"/>
      <c r="EV30" s="282"/>
      <c r="EW30" s="282"/>
      <c r="EX30" s="282"/>
      <c r="EY30" s="282"/>
      <c r="EZ30" s="282"/>
      <c r="FA30" s="282"/>
      <c r="FB30" s="282"/>
      <c r="FC30" s="282"/>
      <c r="FD30" s="282"/>
      <c r="FE30" s="282"/>
      <c r="FF30" s="282"/>
      <c r="FG30" s="282"/>
      <c r="FH30" s="282"/>
      <c r="FI30" s="282"/>
      <c r="FJ30" s="282"/>
      <c r="FK30" s="282"/>
      <c r="FL30" s="282"/>
      <c r="FM30" s="282"/>
      <c r="FN30" s="282"/>
      <c r="FO30" s="282"/>
      <c r="FP30" s="282"/>
      <c r="FQ30" s="282"/>
      <c r="FR30" s="282"/>
      <c r="FS30" s="282"/>
      <c r="FT30" s="282"/>
      <c r="FU30" s="282"/>
      <c r="FV30" s="282"/>
      <c r="FW30" s="282"/>
      <c r="FX30" s="282"/>
      <c r="FY30" s="282"/>
      <c r="FZ30" s="282"/>
      <c r="GA30" s="282"/>
      <c r="GB30" s="282"/>
      <c r="GC30" s="282"/>
      <c r="GD30" s="282"/>
      <c r="GE30" s="282"/>
      <c r="GF30" s="282"/>
      <c r="GG30" s="282"/>
      <c r="GH30" s="282"/>
      <c r="GI30" s="282"/>
      <c r="GJ30" s="282"/>
      <c r="GK30" s="282"/>
      <c r="GL30" s="282"/>
      <c r="GM30" s="282"/>
      <c r="GN30" s="282"/>
      <c r="GO30" s="282"/>
      <c r="GP30" s="282"/>
      <c r="GQ30" s="282"/>
      <c r="GR30" s="282"/>
      <c r="GS30" s="282"/>
      <c r="GT30" s="282"/>
      <c r="GU30" s="282"/>
      <c r="GV30" s="282"/>
      <c r="GW30" s="282"/>
      <c r="GX30" s="282"/>
      <c r="GY30" s="282"/>
      <c r="GZ30" s="282"/>
      <c r="HA30" s="282"/>
      <c r="HB30" s="282"/>
      <c r="HC30" s="282"/>
      <c r="HD30" s="282"/>
      <c r="HE30" s="282"/>
      <c r="HF30" s="282"/>
      <c r="HG30" s="282"/>
      <c r="HH30" s="282"/>
      <c r="HI30" s="282"/>
      <c r="HJ30" s="282"/>
      <c r="HK30" s="282"/>
      <c r="HL30" s="282"/>
      <c r="HM30" s="282"/>
      <c r="HN30" s="282"/>
      <c r="HO30" s="282"/>
      <c r="HP30" s="282"/>
      <c r="HQ30" s="282"/>
      <c r="HR30" s="282"/>
      <c r="HS30" s="282"/>
      <c r="HT30" s="282"/>
      <c r="HU30" s="282"/>
      <c r="HV30" s="282"/>
      <c r="HW30" s="282"/>
      <c r="HX30" s="282"/>
      <c r="HY30" s="282"/>
      <c r="HZ30" s="282"/>
      <c r="IA30" s="282"/>
      <c r="IB30" s="282"/>
      <c r="IC30" s="282"/>
      <c r="ID30" s="282"/>
      <c r="IE30" s="282"/>
      <c r="IF30" s="282"/>
      <c r="IG30" s="282"/>
      <c r="IH30" s="282"/>
      <c r="II30" s="282"/>
      <c r="IJ30" s="282"/>
      <c r="IK30" s="282"/>
      <c r="IL30" s="282"/>
      <c r="IM30" s="282"/>
      <c r="IN30" s="282"/>
      <c r="IO30" s="282"/>
      <c r="IP30" s="282"/>
      <c r="IQ30" s="282"/>
      <c r="IR30" s="282"/>
      <c r="IS30" s="282"/>
      <c r="IT30" s="282"/>
      <c r="IU30" s="282"/>
      <c r="IV30" s="282"/>
      <c r="IW30" s="282"/>
      <c r="IX30" s="282"/>
      <c r="IY30" s="282"/>
    </row>
    <row r="31" spans="1:259" s="27" customFormat="1" ht="15.75" customHeight="1" x14ac:dyDescent="0.2">
      <c r="A31" s="223"/>
      <c r="B31" s="299" t="s">
        <v>3</v>
      </c>
      <c r="C31" s="254">
        <f>SUM(C11:C28)</f>
        <v>47475420</v>
      </c>
      <c r="D31" s="255">
        <f>SUM(D11:D28)</f>
        <v>100</v>
      </c>
      <c r="E31" s="300"/>
      <c r="F31" s="254">
        <f>SUM(F11:F28)</f>
        <v>6486146</v>
      </c>
      <c r="G31" s="255">
        <f>SUM(G11:G28)</f>
        <v>99.999999999999986</v>
      </c>
      <c r="H31" s="212"/>
      <c r="I31" s="254">
        <f>SUM(I11:I30)</f>
        <v>1319400</v>
      </c>
      <c r="J31" s="410">
        <f>I31*100/C31</f>
        <v>2.7791223331989481</v>
      </c>
      <c r="K31" s="255">
        <f>I31*100/F31</f>
        <v>20.341817775918088</v>
      </c>
      <c r="L31" s="298"/>
      <c r="M31" s="279">
        <f t="shared" si="3"/>
        <v>7</v>
      </c>
      <c r="N31" s="298"/>
      <c r="O31" s="298"/>
      <c r="P31" s="298"/>
      <c r="Q31" s="298"/>
      <c r="R31" s="262"/>
      <c r="S31" s="262"/>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3"/>
      <c r="BR31" s="223"/>
      <c r="BS31" s="223"/>
      <c r="BT31" s="223"/>
      <c r="BU31" s="223"/>
      <c r="BV31" s="223"/>
      <c r="BW31" s="223"/>
      <c r="BX31" s="223"/>
      <c r="BY31" s="223"/>
      <c r="BZ31" s="223"/>
      <c r="CA31" s="223"/>
      <c r="CB31" s="223"/>
      <c r="CC31" s="223"/>
      <c r="CD31" s="223"/>
      <c r="CE31" s="223"/>
      <c r="CF31" s="223"/>
      <c r="CG31" s="223"/>
      <c r="CH31" s="223"/>
      <c r="CI31" s="223"/>
      <c r="CJ31" s="223"/>
      <c r="CK31" s="223"/>
      <c r="CL31" s="223"/>
      <c r="CM31" s="223"/>
      <c r="CN31" s="223"/>
      <c r="CO31" s="223"/>
      <c r="CP31" s="223"/>
      <c r="CQ31" s="223"/>
      <c r="CR31" s="223"/>
      <c r="CS31" s="223"/>
      <c r="CT31" s="223"/>
      <c r="CU31" s="223"/>
      <c r="CV31" s="223"/>
      <c r="CW31" s="223"/>
      <c r="CX31" s="223"/>
      <c r="CY31" s="223"/>
      <c r="CZ31" s="223"/>
      <c r="DA31" s="223"/>
      <c r="DB31" s="223"/>
      <c r="DC31" s="223"/>
      <c r="DD31" s="223"/>
      <c r="DE31" s="223"/>
      <c r="DF31" s="223"/>
      <c r="DG31" s="223"/>
      <c r="DH31" s="223"/>
      <c r="DI31" s="223"/>
      <c r="DJ31" s="223"/>
      <c r="DK31" s="223"/>
      <c r="DL31" s="223"/>
      <c r="DM31" s="223"/>
      <c r="DN31" s="223"/>
      <c r="DO31" s="223"/>
      <c r="DP31" s="223"/>
      <c r="DQ31" s="223"/>
      <c r="DR31" s="223"/>
      <c r="DS31" s="223"/>
      <c r="DT31" s="223"/>
      <c r="DU31" s="223"/>
      <c r="DV31" s="223"/>
      <c r="DW31" s="223"/>
      <c r="DX31" s="223"/>
      <c r="DY31" s="223"/>
      <c r="DZ31" s="223"/>
      <c r="EA31" s="223"/>
      <c r="EB31" s="223"/>
      <c r="EC31" s="223"/>
      <c r="ED31" s="223"/>
      <c r="EE31" s="223"/>
      <c r="EF31" s="223"/>
      <c r="EG31" s="223"/>
      <c r="EH31" s="223"/>
      <c r="EI31" s="223"/>
      <c r="EJ31" s="223"/>
      <c r="EK31" s="223"/>
      <c r="EL31" s="223"/>
      <c r="EM31" s="223"/>
      <c r="EN31" s="223"/>
      <c r="EO31" s="223"/>
      <c r="EP31" s="223"/>
      <c r="EQ31" s="223"/>
      <c r="ER31" s="223"/>
      <c r="ES31" s="223"/>
      <c r="ET31" s="223"/>
      <c r="EU31" s="223"/>
      <c r="EV31" s="223"/>
      <c r="EW31" s="223"/>
      <c r="EX31" s="223"/>
      <c r="EY31" s="223"/>
      <c r="EZ31" s="223"/>
      <c r="FA31" s="223"/>
      <c r="FB31" s="223"/>
      <c r="FC31" s="223"/>
      <c r="FD31" s="223"/>
      <c r="FE31" s="223"/>
      <c r="FF31" s="223"/>
      <c r="FG31" s="223"/>
      <c r="FH31" s="223"/>
      <c r="FI31" s="223"/>
      <c r="FJ31" s="223"/>
      <c r="FK31" s="223"/>
      <c r="FL31" s="223"/>
      <c r="FM31" s="223"/>
      <c r="FN31" s="223"/>
      <c r="FO31" s="223"/>
      <c r="FP31" s="223"/>
      <c r="FQ31" s="223"/>
      <c r="FR31" s="223"/>
      <c r="FS31" s="223"/>
      <c r="FT31" s="223"/>
      <c r="FU31" s="223"/>
      <c r="FV31" s="223"/>
      <c r="FW31" s="223"/>
      <c r="FX31" s="223"/>
      <c r="FY31" s="223"/>
      <c r="FZ31" s="223"/>
      <c r="GA31" s="223"/>
      <c r="GB31" s="223"/>
      <c r="GC31" s="223"/>
      <c r="GD31" s="223"/>
      <c r="GE31" s="223"/>
      <c r="GF31" s="223"/>
      <c r="GG31" s="223"/>
      <c r="GH31" s="223"/>
      <c r="GI31" s="223"/>
      <c r="GJ31" s="223"/>
      <c r="GK31" s="223"/>
      <c r="GL31" s="223"/>
      <c r="GM31" s="223"/>
      <c r="GN31" s="223"/>
      <c r="GO31" s="223"/>
      <c r="GP31" s="223"/>
      <c r="GQ31" s="223"/>
      <c r="GR31" s="223"/>
      <c r="GS31" s="223"/>
      <c r="GT31" s="223"/>
      <c r="GU31" s="223"/>
      <c r="GV31" s="223"/>
      <c r="GW31" s="223"/>
      <c r="GX31" s="223"/>
      <c r="GY31" s="223"/>
      <c r="GZ31" s="223"/>
      <c r="HA31" s="223"/>
      <c r="HB31" s="223"/>
      <c r="HC31" s="223"/>
      <c r="HD31" s="223"/>
      <c r="HE31" s="223"/>
      <c r="HF31" s="223"/>
      <c r="HG31" s="223"/>
      <c r="HH31" s="223"/>
      <c r="HI31" s="223"/>
      <c r="HJ31" s="223"/>
      <c r="HK31" s="223"/>
      <c r="HL31" s="223"/>
      <c r="HM31" s="223"/>
      <c r="HN31" s="223"/>
      <c r="HO31" s="223"/>
      <c r="HP31" s="223"/>
      <c r="HQ31" s="223"/>
      <c r="HR31" s="223"/>
      <c r="HS31" s="223"/>
      <c r="HT31" s="223"/>
      <c r="HU31" s="223"/>
      <c r="HV31" s="223"/>
      <c r="HW31" s="223"/>
      <c r="HX31" s="223"/>
      <c r="HY31" s="223"/>
      <c r="HZ31" s="223"/>
      <c r="IA31" s="223"/>
      <c r="IB31" s="223"/>
      <c r="IC31" s="223"/>
      <c r="ID31" s="223"/>
      <c r="IE31" s="223"/>
      <c r="IF31" s="223"/>
      <c r="IG31" s="223"/>
      <c r="IH31" s="223"/>
      <c r="II31" s="223"/>
      <c r="IJ31" s="223"/>
      <c r="IK31" s="223"/>
      <c r="IL31" s="223"/>
      <c r="IM31" s="223"/>
      <c r="IN31" s="223"/>
      <c r="IO31" s="223"/>
      <c r="IP31" s="223"/>
      <c r="IQ31" s="223"/>
      <c r="IR31" s="223"/>
      <c r="IS31" s="223"/>
      <c r="IT31" s="223"/>
      <c r="IU31" s="223"/>
      <c r="IV31" s="223"/>
      <c r="IW31" s="223"/>
      <c r="IX31" s="223"/>
      <c r="IY31" s="223"/>
    </row>
    <row r="32" spans="1:259" s="27" customFormat="1" ht="9.75" customHeight="1" x14ac:dyDescent="0.2">
      <c r="A32" s="223"/>
      <c r="B32" s="301"/>
      <c r="C32" s="301"/>
      <c r="D32" s="301"/>
      <c r="E32" s="300"/>
      <c r="F32" s="302"/>
      <c r="G32" s="303"/>
      <c r="H32" s="212"/>
      <c r="I32" s="302"/>
      <c r="J32" s="302"/>
      <c r="K32" s="303"/>
      <c r="L32" s="298"/>
      <c r="M32" s="298"/>
      <c r="N32" s="298"/>
      <c r="O32" s="298"/>
      <c r="P32" s="298"/>
      <c r="Q32" s="298"/>
      <c r="R32" s="262"/>
      <c r="S32" s="262"/>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223"/>
      <c r="BI32" s="223"/>
      <c r="BJ32" s="223"/>
      <c r="BK32" s="223"/>
      <c r="BL32" s="223"/>
      <c r="BM32" s="223"/>
      <c r="BN32" s="223"/>
      <c r="BO32" s="223"/>
      <c r="BP32" s="223"/>
      <c r="BQ32" s="223"/>
      <c r="BR32" s="223"/>
      <c r="BS32" s="223"/>
      <c r="BT32" s="223"/>
      <c r="BU32" s="223"/>
      <c r="BV32" s="223"/>
      <c r="BW32" s="223"/>
      <c r="BX32" s="223"/>
      <c r="BY32" s="223"/>
      <c r="BZ32" s="223"/>
      <c r="CA32" s="223"/>
      <c r="CB32" s="223"/>
      <c r="CC32" s="223"/>
      <c r="CD32" s="223"/>
      <c r="CE32" s="223"/>
      <c r="CF32" s="223"/>
      <c r="CG32" s="223"/>
      <c r="CH32" s="223"/>
      <c r="CI32" s="223"/>
      <c r="CJ32" s="223"/>
      <c r="CK32" s="223"/>
      <c r="CL32" s="223"/>
      <c r="CM32" s="223"/>
      <c r="CN32" s="223"/>
      <c r="CO32" s="223"/>
      <c r="CP32" s="223"/>
      <c r="CQ32" s="223"/>
      <c r="CR32" s="223"/>
      <c r="CS32" s="223"/>
      <c r="CT32" s="223"/>
      <c r="CU32" s="223"/>
      <c r="CV32" s="223"/>
      <c r="CW32" s="223"/>
      <c r="CX32" s="223"/>
      <c r="CY32" s="223"/>
      <c r="CZ32" s="223"/>
      <c r="DA32" s="223"/>
      <c r="DB32" s="223"/>
      <c r="DC32" s="223"/>
      <c r="DD32" s="223"/>
      <c r="DE32" s="223"/>
      <c r="DF32" s="223"/>
      <c r="DG32" s="223"/>
      <c r="DH32" s="223"/>
      <c r="DI32" s="223"/>
      <c r="DJ32" s="223"/>
      <c r="DK32" s="223"/>
      <c r="DL32" s="223"/>
      <c r="DM32" s="223"/>
      <c r="DN32" s="223"/>
      <c r="DO32" s="223"/>
      <c r="DP32" s="223"/>
      <c r="DQ32" s="223"/>
      <c r="DR32" s="223"/>
      <c r="DS32" s="223"/>
      <c r="DT32" s="223"/>
      <c r="DU32" s="223"/>
      <c r="DV32" s="223"/>
      <c r="DW32" s="223"/>
      <c r="DX32" s="223"/>
      <c r="DY32" s="223"/>
      <c r="DZ32" s="223"/>
      <c r="EA32" s="223"/>
      <c r="EB32" s="223"/>
      <c r="EC32" s="223"/>
      <c r="ED32" s="223"/>
      <c r="EE32" s="223"/>
      <c r="EF32" s="223"/>
      <c r="EG32" s="223"/>
      <c r="EH32" s="223"/>
      <c r="EI32" s="223"/>
      <c r="EJ32" s="223"/>
      <c r="EK32" s="223"/>
      <c r="EL32" s="223"/>
      <c r="EM32" s="223"/>
      <c r="EN32" s="223"/>
      <c r="EO32" s="223"/>
      <c r="EP32" s="223"/>
      <c r="EQ32" s="223"/>
      <c r="ER32" s="223"/>
      <c r="ES32" s="223"/>
      <c r="ET32" s="223"/>
      <c r="EU32" s="223"/>
      <c r="EV32" s="223"/>
      <c r="EW32" s="223"/>
      <c r="EX32" s="223"/>
      <c r="EY32" s="223"/>
      <c r="EZ32" s="223"/>
      <c r="FA32" s="223"/>
      <c r="FB32" s="223"/>
      <c r="FC32" s="223"/>
      <c r="FD32" s="223"/>
      <c r="FE32" s="223"/>
      <c r="FF32" s="223"/>
      <c r="FG32" s="223"/>
      <c r="FH32" s="223"/>
      <c r="FI32" s="223"/>
      <c r="FJ32" s="223"/>
      <c r="FK32" s="223"/>
      <c r="FL32" s="223"/>
      <c r="FM32" s="223"/>
      <c r="FN32" s="223"/>
      <c r="FO32" s="223"/>
      <c r="FP32" s="223"/>
      <c r="FQ32" s="223"/>
      <c r="FR32" s="223"/>
      <c r="FS32" s="223"/>
      <c r="FT32" s="223"/>
      <c r="FU32" s="223"/>
      <c r="FV32" s="223"/>
      <c r="FW32" s="223"/>
      <c r="FX32" s="223"/>
      <c r="FY32" s="223"/>
      <c r="FZ32" s="223"/>
      <c r="GA32" s="223"/>
      <c r="GB32" s="223"/>
      <c r="GC32" s="223"/>
      <c r="GD32" s="223"/>
      <c r="GE32" s="223"/>
      <c r="GF32" s="223"/>
      <c r="GG32" s="223"/>
      <c r="GH32" s="223"/>
      <c r="GI32" s="223"/>
      <c r="GJ32" s="223"/>
      <c r="GK32" s="223"/>
      <c r="GL32" s="223"/>
      <c r="GM32" s="223"/>
      <c r="GN32" s="223"/>
      <c r="GO32" s="223"/>
      <c r="GP32" s="223"/>
      <c r="GQ32" s="223"/>
      <c r="GR32" s="223"/>
      <c r="GS32" s="223"/>
      <c r="GT32" s="223"/>
      <c r="GU32" s="223"/>
      <c r="GV32" s="223"/>
      <c r="GW32" s="223"/>
      <c r="GX32" s="223"/>
      <c r="GY32" s="223"/>
      <c r="GZ32" s="223"/>
      <c r="HA32" s="223"/>
      <c r="HB32" s="223"/>
      <c r="HC32" s="223"/>
      <c r="HD32" s="223"/>
      <c r="HE32" s="223"/>
      <c r="HF32" s="223"/>
      <c r="HG32" s="223"/>
      <c r="HH32" s="223"/>
      <c r="HI32" s="223"/>
      <c r="HJ32" s="223"/>
      <c r="HK32" s="223"/>
      <c r="HL32" s="223"/>
      <c r="HM32" s="223"/>
      <c r="HN32" s="223"/>
      <c r="HO32" s="223"/>
      <c r="HP32" s="223"/>
      <c r="HQ32" s="223"/>
      <c r="HR32" s="223"/>
      <c r="HS32" s="223"/>
      <c r="HT32" s="223"/>
      <c r="HU32" s="223"/>
      <c r="HV32" s="223"/>
      <c r="HW32" s="223"/>
      <c r="HX32" s="223"/>
      <c r="HY32" s="223"/>
      <c r="HZ32" s="223"/>
      <c r="IA32" s="223"/>
      <c r="IB32" s="223"/>
      <c r="IC32" s="223"/>
      <c r="ID32" s="223"/>
      <c r="IE32" s="223"/>
      <c r="IF32" s="223"/>
      <c r="IG32" s="223"/>
      <c r="IH32" s="223"/>
      <c r="II32" s="223"/>
      <c r="IJ32" s="223"/>
      <c r="IK32" s="223"/>
      <c r="IL32" s="223"/>
      <c r="IM32" s="223"/>
      <c r="IN32" s="223"/>
      <c r="IO32" s="223"/>
      <c r="IP32" s="223"/>
      <c r="IQ32" s="223"/>
      <c r="IR32" s="223"/>
      <c r="IS32" s="223"/>
      <c r="IT32" s="223"/>
      <c r="IU32" s="223"/>
      <c r="IV32" s="223"/>
      <c r="IW32" s="223"/>
      <c r="IX32" s="223"/>
      <c r="IY32" s="223"/>
    </row>
    <row r="33" spans="1:259" s="20" customFormat="1" ht="18.75" customHeight="1" x14ac:dyDescent="0.2">
      <c r="A33" s="252"/>
      <c r="B33" s="1083" t="str">
        <f>'22solcasaadpot'!B32:M32</f>
        <v>(1) Cifras INE de población referidas al 01/01/2022. Real Decreto 1037/2022, de 20 de diciembre BOE 21.12.22.</v>
      </c>
      <c r="C33" s="1097"/>
      <c r="D33" s="1097"/>
      <c r="E33" s="1097"/>
      <c r="F33" s="1097"/>
      <c r="G33" s="1097"/>
      <c r="H33" s="1097"/>
      <c r="I33" s="1097"/>
      <c r="J33" s="1097"/>
      <c r="K33" s="1097"/>
      <c r="L33" s="1097"/>
      <c r="M33" s="1097"/>
      <c r="N33" s="1097"/>
      <c r="O33" s="1097"/>
      <c r="P33" s="252"/>
      <c r="Q33" s="262"/>
      <c r="R33" s="265"/>
      <c r="S33" s="265"/>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c r="BS33" s="252"/>
      <c r="BT33" s="252"/>
      <c r="BU33" s="252"/>
      <c r="BV33" s="252"/>
      <c r="BW33" s="252"/>
      <c r="BX33" s="252"/>
      <c r="BY33" s="252"/>
      <c r="BZ33" s="252"/>
      <c r="CA33" s="252"/>
      <c r="CB33" s="252"/>
      <c r="CC33" s="252"/>
      <c r="CD33" s="252"/>
      <c r="CE33" s="252"/>
      <c r="CF33" s="252"/>
      <c r="CG33" s="252"/>
      <c r="CH33" s="252"/>
      <c r="CI33" s="252"/>
      <c r="CJ33" s="252"/>
      <c r="CK33" s="252"/>
      <c r="CL33" s="252"/>
      <c r="CM33" s="252"/>
      <c r="CN33" s="252"/>
      <c r="CO33" s="252"/>
      <c r="CP33" s="252"/>
      <c r="CQ33" s="252"/>
      <c r="CR33" s="252"/>
      <c r="CS33" s="252"/>
      <c r="CT33" s="252"/>
      <c r="CU33" s="252"/>
      <c r="CV33" s="252"/>
      <c r="CW33" s="252"/>
      <c r="CX33" s="252"/>
      <c r="CY33" s="252"/>
      <c r="CZ33" s="252"/>
      <c r="DA33" s="252"/>
      <c r="DB33" s="252"/>
      <c r="DC33" s="252"/>
      <c r="DD33" s="252"/>
      <c r="DE33" s="252"/>
      <c r="DF33" s="252"/>
      <c r="DG33" s="252"/>
      <c r="DH33" s="252"/>
      <c r="DI33" s="252"/>
      <c r="DJ33" s="252"/>
      <c r="DK33" s="252"/>
      <c r="DL33" s="252"/>
      <c r="DM33" s="252"/>
      <c r="DN33" s="252"/>
      <c r="DO33" s="252"/>
      <c r="DP33" s="252"/>
      <c r="DQ33" s="252"/>
      <c r="DR33" s="252"/>
      <c r="DS33" s="252"/>
      <c r="DT33" s="252"/>
      <c r="DU33" s="252"/>
      <c r="DV33" s="252"/>
      <c r="DW33" s="252"/>
      <c r="DX33" s="252"/>
      <c r="DY33" s="252"/>
      <c r="DZ33" s="252"/>
      <c r="EA33" s="252"/>
      <c r="EB33" s="252"/>
      <c r="EC33" s="252"/>
      <c r="ED33" s="252"/>
      <c r="EE33" s="252"/>
      <c r="EF33" s="252"/>
      <c r="EG33" s="252"/>
      <c r="EH33" s="252"/>
      <c r="EI33" s="252"/>
      <c r="EJ33" s="252"/>
      <c r="EK33" s="252"/>
      <c r="EL33" s="252"/>
      <c r="EM33" s="252"/>
      <c r="EN33" s="252"/>
      <c r="EO33" s="252"/>
      <c r="EP33" s="252"/>
      <c r="EQ33" s="252"/>
      <c r="ER33" s="252"/>
      <c r="ES33" s="252"/>
      <c r="ET33" s="252"/>
      <c r="EU33" s="252"/>
      <c r="EV33" s="252"/>
      <c r="EW33" s="252"/>
      <c r="EX33" s="252"/>
      <c r="EY33" s="252"/>
      <c r="EZ33" s="252"/>
      <c r="FA33" s="252"/>
      <c r="FB33" s="252"/>
      <c r="FC33" s="252"/>
      <c r="FD33" s="252"/>
      <c r="FE33" s="252"/>
      <c r="FF33" s="252"/>
      <c r="FG33" s="252"/>
      <c r="FH33" s="252"/>
      <c r="FI33" s="252"/>
      <c r="FJ33" s="252"/>
      <c r="FK33" s="252"/>
      <c r="FL33" s="252"/>
      <c r="FM33" s="252"/>
      <c r="FN33" s="252"/>
      <c r="FO33" s="252"/>
      <c r="FP33" s="252"/>
      <c r="FQ33" s="252"/>
      <c r="FR33" s="252"/>
      <c r="FS33" s="252"/>
      <c r="FT33" s="252"/>
      <c r="FU33" s="252"/>
      <c r="FV33" s="252"/>
      <c r="FW33" s="252"/>
      <c r="FX33" s="252"/>
      <c r="FY33" s="252"/>
      <c r="FZ33" s="252"/>
      <c r="GA33" s="252"/>
      <c r="GB33" s="252"/>
      <c r="GC33" s="252"/>
      <c r="GD33" s="252"/>
      <c r="GE33" s="252"/>
      <c r="GF33" s="252"/>
      <c r="GG33" s="252"/>
      <c r="GH33" s="252"/>
      <c r="GI33" s="252"/>
      <c r="GJ33" s="252"/>
      <c r="GK33" s="252"/>
      <c r="GL33" s="252"/>
      <c r="GM33" s="252"/>
      <c r="GN33" s="252"/>
      <c r="GO33" s="252"/>
      <c r="GP33" s="252"/>
      <c r="GQ33" s="252"/>
      <c r="GR33" s="252"/>
      <c r="GS33" s="252"/>
      <c r="GT33" s="252"/>
      <c r="GU33" s="252"/>
      <c r="GV33" s="252"/>
      <c r="GW33" s="252"/>
      <c r="GX33" s="252"/>
      <c r="GY33" s="252"/>
      <c r="GZ33" s="252"/>
      <c r="HA33" s="252"/>
      <c r="HB33" s="252"/>
      <c r="HC33" s="252"/>
      <c r="HD33" s="252"/>
      <c r="HE33" s="252"/>
      <c r="HF33" s="252"/>
      <c r="HG33" s="252"/>
      <c r="HH33" s="252"/>
      <c r="HI33" s="252"/>
      <c r="HJ33" s="252"/>
      <c r="HK33" s="252"/>
      <c r="HL33" s="252"/>
      <c r="HM33" s="252"/>
      <c r="HN33" s="252"/>
      <c r="HO33" s="252"/>
      <c r="HP33" s="252"/>
      <c r="HQ33" s="252"/>
      <c r="HR33" s="252"/>
      <c r="HS33" s="252"/>
      <c r="HT33" s="252"/>
      <c r="HU33" s="252"/>
      <c r="HV33" s="252"/>
      <c r="HW33" s="252"/>
      <c r="HX33" s="252"/>
      <c r="HY33" s="252"/>
      <c r="HZ33" s="252"/>
      <c r="IA33" s="252"/>
      <c r="IB33" s="252"/>
      <c r="IC33" s="252"/>
      <c r="ID33" s="252"/>
      <c r="IE33" s="252"/>
      <c r="IF33" s="252"/>
      <c r="IG33" s="252"/>
      <c r="IH33" s="252"/>
      <c r="II33" s="252"/>
      <c r="IJ33" s="252"/>
      <c r="IK33" s="252"/>
      <c r="IL33" s="252"/>
      <c r="IM33" s="252"/>
      <c r="IN33" s="252"/>
      <c r="IO33" s="252"/>
      <c r="IP33" s="252"/>
      <c r="IQ33" s="252"/>
      <c r="IR33" s="252"/>
      <c r="IS33" s="252"/>
      <c r="IT33" s="252"/>
      <c r="IU33" s="252"/>
      <c r="IV33" s="252"/>
      <c r="IW33" s="252"/>
      <c r="IX33" s="252"/>
      <c r="IY33" s="252"/>
    </row>
    <row r="34" spans="1:259" ht="24" customHeight="1" x14ac:dyDescent="0.2">
      <c r="B34" s="1090" t="str">
        <f>'22solcasaadpot'!B33:Q33</f>
        <v>(2) Cifras de Población Potencialmente Dependiente calculadas según lo explicado en la metodología</v>
      </c>
      <c r="C34" s="1134"/>
      <c r="D34" s="1134"/>
      <c r="E34" s="1134"/>
      <c r="F34" s="1134"/>
      <c r="G34" s="1134"/>
      <c r="H34" s="1134"/>
      <c r="I34" s="1134"/>
      <c r="J34" s="1134"/>
      <c r="K34" s="1134"/>
      <c r="L34" s="1134"/>
      <c r="M34" s="1134"/>
      <c r="N34" s="1134"/>
      <c r="O34" s="1134"/>
      <c r="P34" s="1134"/>
    </row>
    <row r="35" spans="1:259" ht="15" customHeight="1" x14ac:dyDescent="0.15">
      <c r="B35" s="258" t="s">
        <v>50</v>
      </c>
      <c r="C35" s="258"/>
      <c r="D35" s="258"/>
      <c r="L35" s="305"/>
      <c r="M35" s="306"/>
      <c r="N35" s="306"/>
      <c r="O35" s="306"/>
      <c r="P35" s="307"/>
      <c r="Q35" s="308"/>
      <c r="R35" s="232"/>
    </row>
    <row r="36" spans="1:259" x14ac:dyDescent="0.15">
      <c r="L36" s="305"/>
      <c r="M36" s="306"/>
      <c r="N36" s="306"/>
      <c r="O36" s="306"/>
      <c r="P36" s="307"/>
      <c r="Q36" s="308"/>
      <c r="R36" s="232"/>
    </row>
    <row r="37" spans="1:259" x14ac:dyDescent="0.15">
      <c r="L37" s="305"/>
      <c r="M37" s="306"/>
      <c r="N37" s="306"/>
      <c r="O37" s="306"/>
      <c r="P37" s="307"/>
      <c r="Q37" s="309"/>
      <c r="R37" s="232"/>
    </row>
    <row r="38" spans="1:259" x14ac:dyDescent="0.15">
      <c r="L38" s="305"/>
      <c r="M38" s="306"/>
      <c r="N38" s="306"/>
      <c r="O38" s="306"/>
      <c r="P38" s="307"/>
      <c r="Q38" s="308"/>
      <c r="R38" s="232"/>
    </row>
    <row r="39" spans="1:259" x14ac:dyDescent="0.15">
      <c r="L39" s="305"/>
      <c r="M39" s="306"/>
      <c r="N39" s="306"/>
      <c r="O39" s="306"/>
      <c r="P39" s="307"/>
      <c r="Q39" s="308"/>
      <c r="R39" s="232"/>
    </row>
    <row r="40" spans="1:259" x14ac:dyDescent="0.15">
      <c r="L40" s="305"/>
      <c r="M40" s="306"/>
      <c r="N40" s="306"/>
      <c r="O40" s="306"/>
      <c r="P40" s="307"/>
      <c r="Q40" s="308"/>
      <c r="R40" s="232"/>
    </row>
    <row r="41" spans="1:259" x14ac:dyDescent="0.15">
      <c r="L41" s="305"/>
      <c r="M41" s="306"/>
      <c r="N41" s="306"/>
      <c r="O41" s="306"/>
      <c r="P41" s="307"/>
      <c r="Q41" s="308"/>
      <c r="R41" s="232"/>
    </row>
    <row r="42" spans="1:259" x14ac:dyDescent="0.15">
      <c r="L42" s="305"/>
      <c r="M42" s="306"/>
      <c r="N42" s="306"/>
      <c r="O42" s="306"/>
      <c r="P42" s="307"/>
      <c r="Q42" s="308"/>
      <c r="R42" s="232"/>
    </row>
    <row r="43" spans="1:259" x14ac:dyDescent="0.15">
      <c r="L43" s="305"/>
      <c r="M43" s="306"/>
      <c r="N43" s="306"/>
      <c r="O43" s="306"/>
      <c r="P43" s="307"/>
      <c r="Q43" s="308"/>
      <c r="R43" s="232"/>
    </row>
    <row r="44" spans="1:259" x14ac:dyDescent="0.15">
      <c r="L44" s="305"/>
      <c r="M44" s="306"/>
      <c r="N44" s="306"/>
      <c r="O44" s="306"/>
      <c r="P44" s="307"/>
      <c r="Q44" s="309"/>
      <c r="R44" s="232"/>
    </row>
    <row r="45" spans="1:259" x14ac:dyDescent="0.15">
      <c r="L45" s="305"/>
      <c r="M45" s="306"/>
      <c r="N45" s="306"/>
      <c r="O45" s="306"/>
      <c r="P45" s="307"/>
      <c r="Q45" s="308"/>
      <c r="R45" s="232"/>
    </row>
    <row r="46" spans="1:259" x14ac:dyDescent="0.15">
      <c r="L46" s="305"/>
      <c r="M46" s="306"/>
      <c r="N46" s="306"/>
      <c r="O46" s="306"/>
      <c r="P46" s="307"/>
      <c r="Q46" s="308"/>
      <c r="R46" s="232"/>
    </row>
    <row r="47" spans="1:259" x14ac:dyDescent="0.15">
      <c r="L47" s="305"/>
      <c r="M47" s="306"/>
      <c r="N47" s="306"/>
      <c r="O47" s="306"/>
      <c r="P47" s="307"/>
      <c r="Q47" s="308"/>
      <c r="R47" s="232"/>
    </row>
    <row r="48" spans="1:259" x14ac:dyDescent="0.15">
      <c r="L48" s="305"/>
      <c r="M48" s="306"/>
      <c r="N48" s="306"/>
      <c r="O48" s="306"/>
      <c r="P48" s="307"/>
      <c r="Q48" s="308"/>
      <c r="R48" s="232"/>
    </row>
    <row r="49" spans="12:18" x14ac:dyDescent="0.15">
      <c r="L49" s="305"/>
      <c r="M49" s="306"/>
      <c r="N49" s="306"/>
      <c r="O49" s="306"/>
      <c r="P49" s="307"/>
      <c r="Q49" s="308"/>
      <c r="R49" s="232"/>
    </row>
    <row r="50" spans="12:18" x14ac:dyDescent="0.15">
      <c r="L50" s="305"/>
      <c r="M50" s="306"/>
      <c r="N50" s="306"/>
      <c r="O50" s="306"/>
      <c r="P50" s="307"/>
      <c r="Q50" s="309"/>
      <c r="R50" s="232"/>
    </row>
    <row r="51" spans="12:18" x14ac:dyDescent="0.15">
      <c r="L51" s="305"/>
      <c r="M51" s="306"/>
      <c r="N51" s="306"/>
      <c r="O51" s="306"/>
      <c r="P51" s="307"/>
      <c r="Q51" s="308"/>
      <c r="R51" s="232"/>
    </row>
    <row r="52" spans="12:18" x14ac:dyDescent="0.15">
      <c r="L52" s="305"/>
      <c r="M52" s="306"/>
      <c r="N52" s="306"/>
      <c r="O52" s="306"/>
      <c r="P52" s="307"/>
      <c r="Q52" s="308"/>
      <c r="R52" s="232"/>
    </row>
    <row r="53" spans="12:18" x14ac:dyDescent="0.15">
      <c r="L53" s="305"/>
      <c r="M53" s="310"/>
      <c r="N53" s="310"/>
      <c r="O53" s="306"/>
      <c r="P53" s="307"/>
      <c r="Q53" s="308"/>
      <c r="R53" s="232"/>
    </row>
  </sheetData>
  <mergeCells count="8">
    <mergeCell ref="B34:P34"/>
    <mergeCell ref="B3:H3"/>
    <mergeCell ref="A4:Q4"/>
    <mergeCell ref="B5:Q5"/>
    <mergeCell ref="F8:G8"/>
    <mergeCell ref="I8:K8"/>
    <mergeCell ref="C8:D8"/>
    <mergeCell ref="B33:O33"/>
  </mergeCells>
  <printOptions horizontalCentered="1"/>
  <pageMargins left="0" right="0" top="0.43307086614173229" bottom="0.43307086614173229" header="0" footer="0"/>
  <pageSetup paperSize="9" scale="85"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97">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0.140625" style="262" bestFit="1" customWidth="1"/>
    <col min="5" max="5" width="10.28515625" style="262" customWidth="1"/>
    <col min="6" max="6" width="7" style="262" customWidth="1"/>
    <col min="7" max="7" width="8.85546875" style="262" customWidth="1"/>
    <col min="8" max="8" width="7" style="262" customWidth="1"/>
    <col min="9" max="9" width="0.42578125" style="262" customWidth="1"/>
    <col min="10" max="10" width="8.42578125" style="262" bestFit="1" customWidth="1"/>
    <col min="11" max="11" width="6.7109375" style="262" customWidth="1"/>
    <col min="12" max="12" width="8.42578125" style="262" customWidth="1"/>
    <col min="13" max="13" width="6.7109375" style="262" bestFit="1" customWidth="1"/>
    <col min="14" max="14" width="8.42578125" style="262" customWidth="1"/>
    <col min="15" max="15" width="6.7109375" style="262" bestFit="1" customWidth="1"/>
    <col min="16" max="16" width="0.42578125" style="262" customWidth="1"/>
    <col min="17" max="17" width="8.42578125" style="262" bestFit="1" customWidth="1"/>
    <col min="18" max="18" width="6.85546875" style="262" customWidth="1"/>
    <col min="19" max="19" width="8.42578125" style="262" customWidth="1"/>
    <col min="20" max="20" width="6.7109375" style="262" bestFit="1" customWidth="1"/>
    <col min="21" max="21" width="8.42578125" style="262" customWidth="1"/>
    <col min="22" max="22" width="6.7109375" style="262" bestFit="1" customWidth="1"/>
    <col min="23" max="23" width="0.42578125" style="262" customWidth="1"/>
    <col min="24" max="24" width="8.42578125" style="262" bestFit="1" customWidth="1"/>
    <col min="25" max="25" width="7" style="262" customWidth="1"/>
    <col min="26" max="26" width="8.42578125" style="262" customWidth="1"/>
    <col min="27" max="27" width="6.7109375" style="262" bestFit="1" customWidth="1"/>
    <col min="28" max="28" width="8.42578125" style="262" customWidth="1"/>
    <col min="29" max="29" width="6.7109375" style="262" bestFit="1" customWidth="1"/>
    <col min="30" max="30" width="11.42578125" style="262"/>
    <col min="31" max="33" width="2.42578125" style="262" bestFit="1" customWidth="1"/>
    <col min="34" max="34" width="13" style="262" bestFit="1" customWidth="1"/>
    <col min="35" max="35" width="3.42578125" style="262" bestFit="1" customWidth="1"/>
    <col min="36" max="36" width="3.85546875" style="262" customWidth="1"/>
    <col min="37" max="39" width="2.42578125" style="262" bestFit="1" customWidth="1"/>
    <col min="40" max="40" width="8.42578125" style="262" bestFit="1" customWidth="1"/>
    <col min="41" max="41" width="3.42578125" style="262" bestFit="1" customWidth="1"/>
    <col min="42" max="42" width="3.5703125" style="262" customWidth="1"/>
    <col min="43" max="45" width="2.42578125" style="262" bestFit="1" customWidth="1"/>
    <col min="46" max="46" width="8.42578125" style="262" bestFit="1" customWidth="1"/>
    <col min="47" max="47" width="4.140625" style="262" bestFit="1" customWidth="1"/>
    <col min="48" max="48" width="3.28515625" style="262" customWidth="1"/>
    <col min="49" max="49" width="4.28515625" style="262" bestFit="1" customWidth="1"/>
    <col min="50" max="50" width="2.42578125" style="262" bestFit="1" customWidth="1"/>
    <col min="51" max="51" width="4.28515625" style="262" bestFit="1" customWidth="1"/>
    <col min="52" max="52" width="8.42578125" style="262" bestFit="1" customWidth="1"/>
    <col min="53" max="53" width="4.28515625" style="262" bestFit="1" customWidth="1"/>
    <col min="54" max="16384" width="11.42578125" style="262"/>
  </cols>
  <sheetData>
    <row r="1" spans="1:53" s="202" customFormat="1" ht="15" customHeight="1" x14ac:dyDescent="0.2">
      <c r="B1" s="203"/>
      <c r="C1" s="204"/>
      <c r="I1" s="204"/>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6" customFormat="1" ht="52.5" customHeight="1" x14ac:dyDescent="0.2">
      <c r="B2" s="1059"/>
      <c r="C2" s="1059"/>
    </row>
    <row r="3" spans="1:53" s="209" customFormat="1" ht="4.5" customHeight="1" x14ac:dyDescent="0.2">
      <c r="B3" s="1060"/>
      <c r="C3" s="1060"/>
    </row>
    <row r="4" spans="1:53" s="209" customFormat="1" ht="17.25" customHeight="1" x14ac:dyDescent="0.2">
      <c r="A4" s="1060" t="s">
        <v>437</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row>
    <row r="5" spans="1:53" s="209" customFormat="1" ht="17.25" customHeight="1" x14ac:dyDescent="0.2">
      <c r="B5" s="1061" t="str">
        <f>porsaad!B6</f>
        <v>Situación a 28 de febrero de 2023</v>
      </c>
      <c r="C5" s="1061"/>
      <c r="D5" s="1061"/>
      <c r="E5" s="1061"/>
      <c r="F5" s="1061"/>
      <c r="G5" s="1061"/>
      <c r="H5" s="1061"/>
      <c r="I5" s="1061"/>
      <c r="J5" s="1061"/>
      <c r="K5" s="1061"/>
      <c r="L5" s="1061"/>
      <c r="M5" s="1061"/>
      <c r="N5" s="1061"/>
      <c r="O5" s="1061"/>
      <c r="P5" s="1061"/>
      <c r="Q5" s="1061"/>
      <c r="R5" s="1061"/>
      <c r="S5" s="1061"/>
      <c r="T5" s="1061"/>
      <c r="U5" s="1061"/>
      <c r="V5" s="1061"/>
      <c r="W5" s="1061"/>
      <c r="X5" s="1061"/>
      <c r="Y5" s="1061"/>
      <c r="Z5" s="1061"/>
      <c r="AA5" s="1061"/>
      <c r="AB5" s="1061"/>
      <c r="AC5" s="1061"/>
    </row>
    <row r="6" spans="1:53" s="209" customFormat="1" ht="6" customHeight="1" x14ac:dyDescent="0.2"/>
    <row r="7" spans="1:53" s="214" customFormat="1" ht="12.75" customHeight="1" x14ac:dyDescent="0.2">
      <c r="A7" s="210"/>
      <c r="B7" s="1062" t="s">
        <v>15</v>
      </c>
      <c r="C7" s="212"/>
      <c r="D7" s="1065" t="s">
        <v>262</v>
      </c>
      <c r="E7" s="1066"/>
      <c r="F7" s="1066"/>
      <c r="G7" s="1066"/>
      <c r="H7" s="1066"/>
      <c r="I7" s="569"/>
      <c r="J7" s="1069"/>
      <c r="K7" s="1069"/>
      <c r="L7" s="1069"/>
      <c r="M7" s="1069"/>
      <c r="N7" s="1069"/>
      <c r="O7" s="1069"/>
      <c r="P7" s="569"/>
      <c r="Q7" s="1069"/>
      <c r="R7" s="1069"/>
      <c r="S7" s="1069"/>
      <c r="T7" s="1069"/>
      <c r="U7" s="1069"/>
      <c r="V7" s="1069"/>
      <c r="W7" s="569"/>
      <c r="X7" s="1069"/>
      <c r="Y7" s="1069"/>
      <c r="Z7" s="1069"/>
      <c r="AA7" s="1069"/>
      <c r="AB7" s="1069"/>
      <c r="AC7" s="1070"/>
      <c r="AD7" s="431"/>
      <c r="AE7" s="431"/>
      <c r="AF7" s="432"/>
      <c r="AG7" s="432"/>
      <c r="AH7" s="432"/>
      <c r="AI7" s="432"/>
      <c r="AJ7" s="432"/>
      <c r="AK7" s="432"/>
      <c r="AL7" s="433"/>
    </row>
    <row r="8" spans="1:53" s="214" customFormat="1" ht="33.75" customHeight="1" x14ac:dyDescent="0.2">
      <c r="A8" s="210"/>
      <c r="B8" s="1063"/>
      <c r="C8" s="212"/>
      <c r="D8" s="1067"/>
      <c r="E8" s="1068"/>
      <c r="F8" s="1068"/>
      <c r="G8" s="1068"/>
      <c r="H8" s="1068"/>
      <c r="I8" s="502"/>
      <c r="J8" s="1071" t="s">
        <v>263</v>
      </c>
      <c r="K8" s="1069"/>
      <c r="L8" s="1069"/>
      <c r="M8" s="1069"/>
      <c r="N8" s="1069"/>
      <c r="O8" s="1070"/>
      <c r="P8" s="212"/>
      <c r="Q8" s="1071" t="s">
        <v>264</v>
      </c>
      <c r="R8" s="1069"/>
      <c r="S8" s="1069"/>
      <c r="T8" s="1069"/>
      <c r="U8" s="1069"/>
      <c r="V8" s="1070"/>
      <c r="W8" s="212"/>
      <c r="X8" s="1071" t="s">
        <v>265</v>
      </c>
      <c r="Y8" s="1069"/>
      <c r="Z8" s="1069"/>
      <c r="AA8" s="1069"/>
      <c r="AB8" s="1069"/>
      <c r="AC8" s="1070"/>
      <c r="AD8" s="431"/>
      <c r="AE8" s="431"/>
      <c r="AF8" s="432"/>
      <c r="AG8" s="432"/>
      <c r="AH8" s="432"/>
      <c r="AI8" s="432"/>
      <c r="AJ8" s="432"/>
      <c r="AK8" s="432"/>
      <c r="AL8" s="433"/>
    </row>
    <row r="9" spans="1:53" s="214" customFormat="1" ht="21.75" customHeight="1" x14ac:dyDescent="0.2">
      <c r="A9" s="210"/>
      <c r="B9" s="1063"/>
      <c r="C9" s="212"/>
      <c r="D9" s="1072" t="s">
        <v>12</v>
      </c>
      <c r="E9" s="1074" t="s">
        <v>27</v>
      </c>
      <c r="F9" s="1075"/>
      <c r="G9" s="1075" t="s">
        <v>26</v>
      </c>
      <c r="H9" s="1076"/>
      <c r="I9" s="212"/>
      <c r="J9" s="1077" t="s">
        <v>12</v>
      </c>
      <c r="K9" s="1079" t="s">
        <v>233</v>
      </c>
      <c r="L9" s="1074" t="s">
        <v>27</v>
      </c>
      <c r="M9" s="1075"/>
      <c r="N9" s="1075" t="s">
        <v>26</v>
      </c>
      <c r="O9" s="1076"/>
      <c r="P9" s="212"/>
      <c r="Q9" s="1077" t="s">
        <v>12</v>
      </c>
      <c r="R9" s="1079" t="s">
        <v>233</v>
      </c>
      <c r="S9" s="1074" t="s">
        <v>27</v>
      </c>
      <c r="T9" s="1075"/>
      <c r="U9" s="1075" t="s">
        <v>26</v>
      </c>
      <c r="V9" s="1076"/>
      <c r="W9" s="212"/>
      <c r="X9" s="1077" t="s">
        <v>12</v>
      </c>
      <c r="Y9" s="1079" t="s">
        <v>233</v>
      </c>
      <c r="Z9" s="1074" t="s">
        <v>27</v>
      </c>
      <c r="AA9" s="1075"/>
      <c r="AB9" s="1075" t="s">
        <v>26</v>
      </c>
      <c r="AC9" s="1076"/>
      <c r="AD9" s="431"/>
      <c r="AE9" s="431"/>
      <c r="AF9" s="432"/>
      <c r="AG9" s="432"/>
      <c r="AH9" s="432"/>
      <c r="AI9" s="432"/>
      <c r="AJ9" s="432"/>
      <c r="AK9" s="432"/>
      <c r="AL9" s="433"/>
    </row>
    <row r="10" spans="1:53" s="220" customFormat="1" ht="36.75" customHeight="1" x14ac:dyDescent="0.2">
      <c r="A10" s="215"/>
      <c r="B10" s="1064"/>
      <c r="C10" s="217"/>
      <c r="D10" s="1073"/>
      <c r="E10" s="409" t="s">
        <v>12</v>
      </c>
      <c r="F10" s="409" t="s">
        <v>233</v>
      </c>
      <c r="G10" s="409" t="s">
        <v>12</v>
      </c>
      <c r="H10" s="219" t="s">
        <v>233</v>
      </c>
      <c r="I10" s="217"/>
      <c r="J10" s="1078"/>
      <c r="K10" s="1080"/>
      <c r="L10" s="409" t="s">
        <v>12</v>
      </c>
      <c r="M10" s="409" t="s">
        <v>233</v>
      </c>
      <c r="N10" s="409" t="s">
        <v>12</v>
      </c>
      <c r="O10" s="219" t="s">
        <v>233</v>
      </c>
      <c r="P10" s="217"/>
      <c r="Q10" s="1078"/>
      <c r="R10" s="1080"/>
      <c r="S10" s="409" t="s">
        <v>12</v>
      </c>
      <c r="T10" s="409" t="s">
        <v>233</v>
      </c>
      <c r="U10" s="409" t="s">
        <v>12</v>
      </c>
      <c r="V10" s="219" t="s">
        <v>233</v>
      </c>
      <c r="W10" s="217"/>
      <c r="X10" s="1078"/>
      <c r="Y10" s="1080"/>
      <c r="Z10" s="409" t="s">
        <v>12</v>
      </c>
      <c r="AA10" s="409" t="s">
        <v>233</v>
      </c>
      <c r="AB10" s="409" t="s">
        <v>12</v>
      </c>
      <c r="AC10" s="219" t="s">
        <v>233</v>
      </c>
      <c r="AD10" s="434"/>
      <c r="AE10" s="435"/>
      <c r="AF10" s="310"/>
      <c r="AG10" s="310"/>
      <c r="AH10" s="310"/>
      <c r="AI10" s="310"/>
      <c r="AJ10" s="436"/>
      <c r="AK10" s="436"/>
      <c r="AL10" s="436"/>
    </row>
    <row r="11" spans="1:53" s="224" customFormat="1" ht="4.5" customHeight="1" x14ac:dyDescent="0.2">
      <c r="A11" s="221"/>
      <c r="B11" s="222"/>
      <c r="C11" s="223"/>
      <c r="D11" s="222"/>
      <c r="E11" s="222"/>
      <c r="F11" s="222"/>
      <c r="G11" s="222"/>
      <c r="H11" s="222"/>
      <c r="I11" s="223"/>
      <c r="J11" s="222"/>
      <c r="K11" s="222"/>
      <c r="L11" s="222"/>
      <c r="M11" s="222"/>
      <c r="N11" s="222"/>
      <c r="O11" s="222"/>
      <c r="P11" s="223"/>
      <c r="Q11" s="222"/>
      <c r="R11" s="222"/>
      <c r="S11" s="222"/>
      <c r="T11" s="222"/>
      <c r="U11" s="222"/>
      <c r="V11" s="222"/>
      <c r="W11" s="223"/>
      <c r="X11" s="222"/>
      <c r="Y11" s="222"/>
      <c r="Z11" s="222"/>
      <c r="AA11" s="222"/>
      <c r="AB11" s="222"/>
      <c r="AC11" s="222"/>
      <c r="AD11" s="431"/>
      <c r="AE11" s="435"/>
      <c r="AF11" s="310"/>
      <c r="AG11" s="310"/>
      <c r="AH11" s="310"/>
      <c r="AI11" s="310"/>
      <c r="AJ11" s="232"/>
      <c r="AK11" s="232"/>
      <c r="AL11" s="232"/>
    </row>
    <row r="12" spans="1:53" s="233" customFormat="1" ht="18" customHeight="1" x14ac:dyDescent="0.15">
      <c r="A12" s="225"/>
      <c r="B12" s="226" t="s">
        <v>11</v>
      </c>
      <c r="C12" s="227"/>
      <c r="D12" s="756">
        <f>J12+Q12+X12</f>
        <v>270247</v>
      </c>
      <c r="E12" s="739">
        <f>L12+S12+Z12</f>
        <v>171561</v>
      </c>
      <c r="F12" s="748">
        <f>E12/$D12*100</f>
        <v>63.483035889390074</v>
      </c>
      <c r="G12" s="739">
        <f>N12+U12+AB12</f>
        <v>98686</v>
      </c>
      <c r="H12" s="231">
        <f>G12/$D12*100</f>
        <v>36.516964110609926</v>
      </c>
      <c r="I12" s="227"/>
      <c r="J12" s="228">
        <v>81560</v>
      </c>
      <c r="K12" s="751">
        <v>30.179798480649183</v>
      </c>
      <c r="L12" s="745">
        <v>33558</v>
      </c>
      <c r="M12" s="748">
        <v>41.145169200588519</v>
      </c>
      <c r="N12" s="745">
        <v>48002</v>
      </c>
      <c r="O12" s="229">
        <v>58.854830799411474</v>
      </c>
      <c r="P12" s="227"/>
      <c r="Q12" s="228">
        <v>56345</v>
      </c>
      <c r="R12" s="751">
        <v>20.849445137226315</v>
      </c>
      <c r="S12" s="745">
        <v>37716</v>
      </c>
      <c r="T12" s="748">
        <v>66.937616469961853</v>
      </c>
      <c r="U12" s="745">
        <v>18629</v>
      </c>
      <c r="V12" s="229">
        <v>33.062383530038161</v>
      </c>
      <c r="W12" s="227"/>
      <c r="X12" s="228">
        <v>132342</v>
      </c>
      <c r="Y12" s="751">
        <v>48.970756382124506</v>
      </c>
      <c r="Z12" s="745">
        <v>100287</v>
      </c>
      <c r="AA12" s="748">
        <v>75.778664369587887</v>
      </c>
      <c r="AB12" s="745">
        <v>32055</v>
      </c>
      <c r="AC12" s="229">
        <f t="shared" ref="AC12:AC29" si="0">AB12/$X12*100</f>
        <v>24.221335630412113</v>
      </c>
      <c r="AD12" s="576"/>
      <c r="AE12" s="306"/>
      <c r="AF12" s="306"/>
      <c r="AG12" s="306"/>
      <c r="AH12" s="307"/>
      <c r="AI12" s="437"/>
      <c r="AJ12" s="232"/>
      <c r="AK12" s="306"/>
      <c r="AL12" s="306"/>
      <c r="AM12" s="306"/>
      <c r="AN12" s="307"/>
      <c r="AO12" s="437"/>
      <c r="AQ12" s="306"/>
      <c r="AR12" s="306"/>
      <c r="AS12" s="306"/>
      <c r="AT12" s="307"/>
      <c r="AU12" s="437"/>
      <c r="AW12" s="306"/>
      <c r="AX12" s="306"/>
      <c r="AY12" s="306"/>
      <c r="AZ12" s="307"/>
      <c r="BA12" s="437"/>
    </row>
    <row r="13" spans="1:53" s="233" customFormat="1" ht="18" customHeight="1" x14ac:dyDescent="0.15">
      <c r="A13" s="225"/>
      <c r="B13" s="234" t="s">
        <v>10</v>
      </c>
      <c r="C13" s="227"/>
      <c r="D13" s="757">
        <f t="shared" ref="D13:D29" si="1">J13+Q13+X13</f>
        <v>37626</v>
      </c>
      <c r="E13" s="740">
        <f t="shared" ref="E13:E29" si="2">L13+S13+Z13</f>
        <v>24473</v>
      </c>
      <c r="F13" s="578">
        <f t="shared" ref="F13:H29" si="3">E13/$D13*100</f>
        <v>65.042789560410355</v>
      </c>
      <c r="G13" s="740">
        <f t="shared" ref="G13:G29" si="4">N13+U13+AB13</f>
        <v>13153</v>
      </c>
      <c r="H13" s="238">
        <f t="shared" si="3"/>
        <v>34.957210439589645</v>
      </c>
      <c r="I13" s="227"/>
      <c r="J13" s="235">
        <v>7920</v>
      </c>
      <c r="K13" s="752">
        <v>21.049274437888695</v>
      </c>
      <c r="L13" s="746">
        <v>3383</v>
      </c>
      <c r="M13" s="749">
        <v>42.714646464646464</v>
      </c>
      <c r="N13" s="746">
        <v>4537</v>
      </c>
      <c r="O13" s="236">
        <v>57.285353535353536</v>
      </c>
      <c r="P13" s="227"/>
      <c r="Q13" s="235">
        <v>6861</v>
      </c>
      <c r="R13" s="752">
        <v>18.234731302822517</v>
      </c>
      <c r="S13" s="746">
        <v>4215</v>
      </c>
      <c r="T13" s="749">
        <v>61.434193266287721</v>
      </c>
      <c r="U13" s="746">
        <v>2646</v>
      </c>
      <c r="V13" s="236">
        <v>38.565806733712286</v>
      </c>
      <c r="W13" s="227"/>
      <c r="X13" s="235">
        <v>22845</v>
      </c>
      <c r="Y13" s="752">
        <v>60.715994259288784</v>
      </c>
      <c r="Z13" s="746">
        <v>16875</v>
      </c>
      <c r="AA13" s="749">
        <v>73.867367038739332</v>
      </c>
      <c r="AB13" s="746">
        <v>5970</v>
      </c>
      <c r="AC13" s="236">
        <f t="shared" si="0"/>
        <v>26.132632961260672</v>
      </c>
      <c r="AD13" s="576"/>
      <c r="AE13" s="306"/>
      <c r="AF13" s="306"/>
      <c r="AG13" s="306"/>
      <c r="AH13" s="307"/>
      <c r="AI13" s="437"/>
      <c r="AJ13" s="232"/>
      <c r="AK13" s="306"/>
      <c r="AL13" s="306"/>
      <c r="AM13" s="306"/>
      <c r="AN13" s="307"/>
      <c r="AO13" s="437"/>
      <c r="AQ13" s="306"/>
      <c r="AR13" s="306"/>
      <c r="AS13" s="306"/>
      <c r="AT13" s="307"/>
      <c r="AU13" s="437"/>
      <c r="AW13" s="306"/>
      <c r="AX13" s="306"/>
      <c r="AY13" s="306"/>
      <c r="AZ13" s="307"/>
      <c r="BA13" s="437"/>
    </row>
    <row r="14" spans="1:53" s="233" customFormat="1" ht="18" customHeight="1" x14ac:dyDescent="0.15">
      <c r="A14" s="225"/>
      <c r="B14" s="234" t="s">
        <v>40</v>
      </c>
      <c r="C14" s="227"/>
      <c r="D14" s="757">
        <f t="shared" si="1"/>
        <v>28697</v>
      </c>
      <c r="E14" s="740">
        <f t="shared" si="2"/>
        <v>18709</v>
      </c>
      <c r="F14" s="578">
        <f t="shared" si="3"/>
        <v>65.194968115133989</v>
      </c>
      <c r="G14" s="740">
        <f t="shared" si="4"/>
        <v>9988</v>
      </c>
      <c r="H14" s="238">
        <f t="shared" si="3"/>
        <v>34.805031884866011</v>
      </c>
      <c r="I14" s="227"/>
      <c r="J14" s="235">
        <v>7330</v>
      </c>
      <c r="K14" s="752">
        <v>25.542739659197828</v>
      </c>
      <c r="L14" s="746">
        <v>2997</v>
      </c>
      <c r="M14" s="749">
        <v>40.886766712141878</v>
      </c>
      <c r="N14" s="746">
        <v>4333</v>
      </c>
      <c r="O14" s="236">
        <v>59.113233287858115</v>
      </c>
      <c r="P14" s="227"/>
      <c r="Q14" s="235">
        <v>5737</v>
      </c>
      <c r="R14" s="752">
        <v>19.991636756455378</v>
      </c>
      <c r="S14" s="746">
        <v>3459</v>
      </c>
      <c r="T14" s="749">
        <v>60.292835976991455</v>
      </c>
      <c r="U14" s="746">
        <v>2278</v>
      </c>
      <c r="V14" s="236">
        <v>39.707164023008538</v>
      </c>
      <c r="W14" s="227"/>
      <c r="X14" s="235">
        <v>15630</v>
      </c>
      <c r="Y14" s="752">
        <v>54.465623584346801</v>
      </c>
      <c r="Z14" s="746">
        <v>12253</v>
      </c>
      <c r="AA14" s="749">
        <v>78.394113883557253</v>
      </c>
      <c r="AB14" s="746">
        <v>3377</v>
      </c>
      <c r="AC14" s="236">
        <f t="shared" si="0"/>
        <v>21.605886116442736</v>
      </c>
      <c r="AD14" s="576"/>
      <c r="AE14" s="306"/>
      <c r="AF14" s="306"/>
      <c r="AG14" s="306"/>
      <c r="AH14" s="307"/>
      <c r="AI14" s="438"/>
      <c r="AJ14" s="232"/>
      <c r="AK14" s="306"/>
      <c r="AL14" s="306"/>
      <c r="AM14" s="306"/>
      <c r="AN14" s="307"/>
      <c r="AO14" s="437"/>
      <c r="AQ14" s="306"/>
      <c r="AR14" s="306"/>
      <c r="AS14" s="306"/>
      <c r="AT14" s="307"/>
      <c r="AU14" s="437"/>
      <c r="AW14" s="306"/>
      <c r="AX14" s="306"/>
      <c r="AY14" s="306"/>
      <c r="AZ14" s="307"/>
      <c r="BA14" s="437"/>
    </row>
    <row r="15" spans="1:53" s="233" customFormat="1" ht="18" customHeight="1" x14ac:dyDescent="0.15">
      <c r="A15" s="225"/>
      <c r="B15" s="234" t="s">
        <v>41</v>
      </c>
      <c r="C15" s="227"/>
      <c r="D15" s="757">
        <f t="shared" si="1"/>
        <v>26794</v>
      </c>
      <c r="E15" s="740">
        <f t="shared" si="2"/>
        <v>16875</v>
      </c>
      <c r="F15" s="578">
        <f t="shared" si="3"/>
        <v>62.980518026423823</v>
      </c>
      <c r="G15" s="740">
        <f t="shared" si="4"/>
        <v>9919</v>
      </c>
      <c r="H15" s="238">
        <f t="shared" si="3"/>
        <v>37.019481973576177</v>
      </c>
      <c r="I15" s="227"/>
      <c r="J15" s="235">
        <v>7065</v>
      </c>
      <c r="K15" s="752">
        <v>26.367843547062776</v>
      </c>
      <c r="L15" s="746">
        <v>2992</v>
      </c>
      <c r="M15" s="749">
        <v>42.349610757254069</v>
      </c>
      <c r="N15" s="746">
        <v>4073</v>
      </c>
      <c r="O15" s="236">
        <v>57.650389242745923</v>
      </c>
      <c r="P15" s="227"/>
      <c r="Q15" s="235">
        <v>5854</v>
      </c>
      <c r="R15" s="752">
        <v>21.848174964544302</v>
      </c>
      <c r="S15" s="746">
        <v>3520</v>
      </c>
      <c r="T15" s="749">
        <v>60.129825760163989</v>
      </c>
      <c r="U15" s="746">
        <v>2334</v>
      </c>
      <c r="V15" s="236">
        <v>39.870174239836011</v>
      </c>
      <c r="W15" s="227"/>
      <c r="X15" s="235">
        <v>13875</v>
      </c>
      <c r="Y15" s="752">
        <v>51.783981488392925</v>
      </c>
      <c r="Z15" s="746">
        <v>10363</v>
      </c>
      <c r="AA15" s="749">
        <v>74.688288288288291</v>
      </c>
      <c r="AB15" s="746">
        <v>3512</v>
      </c>
      <c r="AC15" s="236">
        <f t="shared" si="0"/>
        <v>25.311711711711709</v>
      </c>
      <c r="AD15" s="576"/>
      <c r="AE15" s="306"/>
      <c r="AF15" s="306"/>
      <c r="AG15" s="306"/>
      <c r="AH15" s="307"/>
      <c r="AI15" s="437"/>
      <c r="AJ15" s="232"/>
      <c r="AK15" s="306"/>
      <c r="AL15" s="306"/>
      <c r="AM15" s="306"/>
      <c r="AN15" s="307"/>
      <c r="AO15" s="437"/>
      <c r="AQ15" s="306"/>
      <c r="AR15" s="306"/>
      <c r="AS15" s="306"/>
      <c r="AT15" s="307"/>
      <c r="AU15" s="437"/>
      <c r="AW15" s="306"/>
      <c r="AX15" s="306"/>
      <c r="AY15" s="306"/>
      <c r="AZ15" s="307"/>
      <c r="BA15" s="437"/>
    </row>
    <row r="16" spans="1:53" s="233" customFormat="1" ht="18" customHeight="1" x14ac:dyDescent="0.15">
      <c r="A16" s="225"/>
      <c r="B16" s="234" t="s">
        <v>9</v>
      </c>
      <c r="C16" s="227"/>
      <c r="D16" s="757">
        <f t="shared" si="1"/>
        <v>35766</v>
      </c>
      <c r="E16" s="740">
        <f t="shared" si="2"/>
        <v>21125</v>
      </c>
      <c r="F16" s="578">
        <f t="shared" si="3"/>
        <v>59.064474640720235</v>
      </c>
      <c r="G16" s="740">
        <f t="shared" si="4"/>
        <v>14641</v>
      </c>
      <c r="H16" s="238">
        <f t="shared" si="3"/>
        <v>40.935525359279765</v>
      </c>
      <c r="I16" s="227"/>
      <c r="J16" s="235">
        <v>14774</v>
      </c>
      <c r="K16" s="752">
        <v>41.307386903763351</v>
      </c>
      <c r="L16" s="746">
        <v>6067</v>
      </c>
      <c r="M16" s="749">
        <v>41.065385136049812</v>
      </c>
      <c r="N16" s="746">
        <v>8707</v>
      </c>
      <c r="O16" s="236">
        <v>58.934614863950188</v>
      </c>
      <c r="P16" s="227"/>
      <c r="Q16" s="235">
        <v>6905</v>
      </c>
      <c r="R16" s="752">
        <v>19.306044847061454</v>
      </c>
      <c r="S16" s="746">
        <v>4204</v>
      </c>
      <c r="T16" s="749">
        <v>60.883417813178852</v>
      </c>
      <c r="U16" s="746">
        <v>2701</v>
      </c>
      <c r="V16" s="236">
        <v>39.116582186821141</v>
      </c>
      <c r="W16" s="227"/>
      <c r="X16" s="235">
        <v>14087</v>
      </c>
      <c r="Y16" s="752">
        <v>39.386568249175198</v>
      </c>
      <c r="Z16" s="746">
        <v>10854</v>
      </c>
      <c r="AA16" s="749">
        <v>77.049762192092004</v>
      </c>
      <c r="AB16" s="746">
        <v>3233</v>
      </c>
      <c r="AC16" s="236">
        <f t="shared" si="0"/>
        <v>22.950237807908</v>
      </c>
      <c r="AD16" s="576"/>
      <c r="AE16" s="306"/>
      <c r="AF16" s="306"/>
      <c r="AG16" s="306"/>
      <c r="AH16" s="307"/>
      <c r="AI16" s="437"/>
      <c r="AJ16" s="232"/>
      <c r="AK16" s="306"/>
      <c r="AL16" s="306"/>
      <c r="AM16" s="306"/>
      <c r="AN16" s="307"/>
      <c r="AO16" s="437"/>
      <c r="AQ16" s="306"/>
      <c r="AR16" s="306"/>
      <c r="AS16" s="306"/>
      <c r="AT16" s="307"/>
      <c r="AU16" s="437"/>
      <c r="AW16" s="306"/>
      <c r="AX16" s="306"/>
      <c r="AY16" s="306"/>
      <c r="AZ16" s="307"/>
      <c r="BA16" s="437"/>
    </row>
    <row r="17" spans="1:53" s="233" customFormat="1" ht="18" customHeight="1" x14ac:dyDescent="0.15">
      <c r="A17" s="225"/>
      <c r="B17" s="234" t="s">
        <v>8</v>
      </c>
      <c r="C17" s="227"/>
      <c r="D17" s="758">
        <f t="shared" si="1"/>
        <v>17830</v>
      </c>
      <c r="E17" s="741">
        <f t="shared" si="2"/>
        <v>11135</v>
      </c>
      <c r="F17" s="579">
        <f t="shared" si="3"/>
        <v>62.450925406618062</v>
      </c>
      <c r="G17" s="741">
        <f t="shared" si="4"/>
        <v>6695</v>
      </c>
      <c r="H17" s="238">
        <f t="shared" si="3"/>
        <v>37.549074593381945</v>
      </c>
      <c r="I17" s="227"/>
      <c r="J17" s="239">
        <v>4516</v>
      </c>
      <c r="K17" s="753">
        <v>25.32809871003926</v>
      </c>
      <c r="L17" s="741">
        <v>1853</v>
      </c>
      <c r="M17" s="579">
        <v>41.031886625332156</v>
      </c>
      <c r="N17" s="741">
        <v>2663</v>
      </c>
      <c r="O17" s="236">
        <v>58.968113374667851</v>
      </c>
      <c r="P17" s="227"/>
      <c r="Q17" s="239">
        <v>3690</v>
      </c>
      <c r="R17" s="753">
        <v>20.695457094784071</v>
      </c>
      <c r="S17" s="741">
        <v>2053</v>
      </c>
      <c r="T17" s="579">
        <v>55.636856368563684</v>
      </c>
      <c r="U17" s="741">
        <v>1637</v>
      </c>
      <c r="V17" s="236">
        <v>44.363143631436316</v>
      </c>
      <c r="W17" s="227"/>
      <c r="X17" s="239">
        <v>9624</v>
      </c>
      <c r="Y17" s="753">
        <v>53.976444195176668</v>
      </c>
      <c r="Z17" s="741">
        <v>7229</v>
      </c>
      <c r="AA17" s="579">
        <v>75.114297589359936</v>
      </c>
      <c r="AB17" s="741">
        <v>2395</v>
      </c>
      <c r="AC17" s="236">
        <f t="shared" si="0"/>
        <v>24.885702410640068</v>
      </c>
      <c r="AD17" s="576"/>
      <c r="AE17" s="306"/>
      <c r="AF17" s="306"/>
      <c r="AG17" s="306"/>
      <c r="AH17" s="307"/>
      <c r="AI17" s="437"/>
      <c r="AJ17" s="232"/>
      <c r="AK17" s="306"/>
      <c r="AL17" s="306"/>
      <c r="AM17" s="306"/>
      <c r="AN17" s="307"/>
      <c r="AO17" s="437"/>
      <c r="AQ17" s="306"/>
      <c r="AR17" s="306"/>
      <c r="AS17" s="306"/>
      <c r="AT17" s="307"/>
      <c r="AU17" s="437"/>
      <c r="AW17" s="306"/>
      <c r="AX17" s="306"/>
      <c r="AY17" s="306"/>
      <c r="AZ17" s="307"/>
      <c r="BA17" s="437"/>
    </row>
    <row r="18" spans="1:53" s="233" customFormat="1" ht="18" customHeight="1" x14ac:dyDescent="0.15">
      <c r="A18" s="225"/>
      <c r="B18" s="234" t="s">
        <v>7</v>
      </c>
      <c r="C18" s="227"/>
      <c r="D18" s="757">
        <f t="shared" si="1"/>
        <v>115546</v>
      </c>
      <c r="E18" s="740">
        <f t="shared" si="2"/>
        <v>73533</v>
      </c>
      <c r="F18" s="578">
        <f t="shared" si="3"/>
        <v>63.639589427587282</v>
      </c>
      <c r="G18" s="740">
        <f t="shared" si="4"/>
        <v>42013</v>
      </c>
      <c r="H18" s="238">
        <f t="shared" si="3"/>
        <v>36.360410572412718</v>
      </c>
      <c r="I18" s="227"/>
      <c r="J18" s="235">
        <v>24167</v>
      </c>
      <c r="K18" s="752">
        <v>20.915479549270422</v>
      </c>
      <c r="L18" s="746">
        <v>10116</v>
      </c>
      <c r="M18" s="749">
        <v>41.858732982993338</v>
      </c>
      <c r="N18" s="746">
        <v>14051</v>
      </c>
      <c r="O18" s="236">
        <v>58.141267017006662</v>
      </c>
      <c r="P18" s="227"/>
      <c r="Q18" s="235">
        <v>19814</v>
      </c>
      <c r="R18" s="752">
        <v>17.148148789226802</v>
      </c>
      <c r="S18" s="746">
        <v>11411</v>
      </c>
      <c r="T18" s="749">
        <v>57.59059251034622</v>
      </c>
      <c r="U18" s="746">
        <v>8403</v>
      </c>
      <c r="V18" s="236">
        <v>42.40940748965378</v>
      </c>
      <c r="W18" s="227"/>
      <c r="X18" s="235">
        <v>71565</v>
      </c>
      <c r="Y18" s="752">
        <v>61.936371661502776</v>
      </c>
      <c r="Z18" s="746">
        <v>52006</v>
      </c>
      <c r="AA18" s="749">
        <v>72.669601061971633</v>
      </c>
      <c r="AB18" s="746">
        <v>19559</v>
      </c>
      <c r="AC18" s="236">
        <f t="shared" si="0"/>
        <v>27.330398938028367</v>
      </c>
      <c r="AD18" s="576"/>
      <c r="AE18" s="306"/>
      <c r="AF18" s="306"/>
      <c r="AG18" s="306"/>
      <c r="AH18" s="307"/>
      <c r="AI18" s="437"/>
      <c r="AJ18" s="232"/>
      <c r="AK18" s="306"/>
      <c r="AL18" s="306"/>
      <c r="AM18" s="306"/>
      <c r="AN18" s="307"/>
      <c r="AO18" s="437"/>
      <c r="AQ18" s="306"/>
      <c r="AR18" s="306"/>
      <c r="AS18" s="306"/>
      <c r="AT18" s="307"/>
      <c r="AU18" s="437"/>
      <c r="AW18" s="306"/>
      <c r="AX18" s="306"/>
      <c r="AY18" s="306"/>
      <c r="AZ18" s="307"/>
      <c r="BA18" s="437"/>
    </row>
    <row r="19" spans="1:53" s="233" customFormat="1" ht="18" customHeight="1" x14ac:dyDescent="0.15">
      <c r="A19" s="225"/>
      <c r="B19" s="234" t="s">
        <v>43</v>
      </c>
      <c r="C19" s="227"/>
      <c r="D19" s="757">
        <f t="shared" si="1"/>
        <v>67423</v>
      </c>
      <c r="E19" s="740">
        <f t="shared" si="2"/>
        <v>43364</v>
      </c>
      <c r="F19" s="578">
        <f t="shared" si="3"/>
        <v>64.316331222283196</v>
      </c>
      <c r="G19" s="740">
        <f t="shared" si="4"/>
        <v>24059</v>
      </c>
      <c r="H19" s="238">
        <f t="shared" si="3"/>
        <v>35.683668777716804</v>
      </c>
      <c r="I19" s="227"/>
      <c r="J19" s="235">
        <v>15667</v>
      </c>
      <c r="K19" s="752">
        <v>23.236877623362947</v>
      </c>
      <c r="L19" s="746">
        <v>6508</v>
      </c>
      <c r="M19" s="749">
        <v>41.539541711878471</v>
      </c>
      <c r="N19" s="746">
        <v>9159</v>
      </c>
      <c r="O19" s="236">
        <v>58.460458288121529</v>
      </c>
      <c r="P19" s="227"/>
      <c r="Q19" s="235">
        <v>11882</v>
      </c>
      <c r="R19" s="752">
        <v>17.623066312682617</v>
      </c>
      <c r="S19" s="746">
        <v>7524</v>
      </c>
      <c r="T19" s="749">
        <v>63.322672950681699</v>
      </c>
      <c r="U19" s="746">
        <v>4358</v>
      </c>
      <c r="V19" s="236">
        <v>36.677327049318301</v>
      </c>
      <c r="W19" s="227"/>
      <c r="X19" s="235">
        <v>39874</v>
      </c>
      <c r="Y19" s="752">
        <v>59.140056063954439</v>
      </c>
      <c r="Z19" s="746">
        <v>29332</v>
      </c>
      <c r="AA19" s="749">
        <v>73.561719416160912</v>
      </c>
      <c r="AB19" s="746">
        <v>10542</v>
      </c>
      <c r="AC19" s="236">
        <f t="shared" si="0"/>
        <v>26.438280583839092</v>
      </c>
      <c r="AD19" s="576"/>
      <c r="AE19" s="306"/>
      <c r="AF19" s="306"/>
      <c r="AG19" s="306"/>
      <c r="AH19" s="307"/>
      <c r="AI19" s="437"/>
      <c r="AJ19" s="232"/>
      <c r="AK19" s="306"/>
      <c r="AL19" s="306"/>
      <c r="AM19" s="306"/>
      <c r="AN19" s="307"/>
      <c r="AO19" s="437"/>
      <c r="AQ19" s="306"/>
      <c r="AR19" s="306"/>
      <c r="AS19" s="306"/>
      <c r="AT19" s="307"/>
      <c r="AU19" s="437"/>
      <c r="AW19" s="306"/>
      <c r="AX19" s="306"/>
      <c r="AY19" s="306"/>
      <c r="AZ19" s="307"/>
      <c r="BA19" s="437"/>
    </row>
    <row r="20" spans="1:53" s="233" customFormat="1" ht="18" customHeight="1" x14ac:dyDescent="0.15">
      <c r="A20" s="225"/>
      <c r="B20" s="234" t="s">
        <v>44</v>
      </c>
      <c r="C20" s="227"/>
      <c r="D20" s="757">
        <f t="shared" si="1"/>
        <v>187648</v>
      </c>
      <c r="E20" s="740">
        <f t="shared" si="2"/>
        <v>119723</v>
      </c>
      <c r="F20" s="578">
        <f t="shared" si="3"/>
        <v>63.801905695770799</v>
      </c>
      <c r="G20" s="740">
        <f t="shared" si="4"/>
        <v>67925</v>
      </c>
      <c r="H20" s="238">
        <f t="shared" si="3"/>
        <v>36.198094304229194</v>
      </c>
      <c r="I20" s="227"/>
      <c r="J20" s="235">
        <v>51684</v>
      </c>
      <c r="K20" s="752">
        <v>27.543059345156891</v>
      </c>
      <c r="L20" s="746">
        <v>22217</v>
      </c>
      <c r="M20" s="749">
        <v>42.986223976472409</v>
      </c>
      <c r="N20" s="746">
        <v>29467</v>
      </c>
      <c r="O20" s="236">
        <v>57.013776023527598</v>
      </c>
      <c r="P20" s="227"/>
      <c r="Q20" s="235">
        <v>37647</v>
      </c>
      <c r="R20" s="752">
        <v>20.062563949522509</v>
      </c>
      <c r="S20" s="746">
        <v>23118</v>
      </c>
      <c r="T20" s="749">
        <v>61.407283448880392</v>
      </c>
      <c r="U20" s="746">
        <v>14529</v>
      </c>
      <c r="V20" s="236">
        <v>38.592716551119608</v>
      </c>
      <c r="W20" s="227"/>
      <c r="X20" s="235">
        <v>98317</v>
      </c>
      <c r="Y20" s="752">
        <v>52.394376705320603</v>
      </c>
      <c r="Z20" s="746">
        <v>74388</v>
      </c>
      <c r="AA20" s="749">
        <v>75.661381042952897</v>
      </c>
      <c r="AB20" s="746">
        <v>23929</v>
      </c>
      <c r="AC20" s="236">
        <f t="shared" si="0"/>
        <v>24.338618957047103</v>
      </c>
      <c r="AD20" s="576"/>
      <c r="AE20" s="306"/>
      <c r="AF20" s="306"/>
      <c r="AG20" s="306"/>
      <c r="AH20" s="307"/>
      <c r="AI20" s="437"/>
      <c r="AJ20" s="232"/>
      <c r="AK20" s="306"/>
      <c r="AL20" s="306"/>
      <c r="AM20" s="306"/>
      <c r="AN20" s="307"/>
      <c r="AO20" s="437"/>
      <c r="AQ20" s="306"/>
      <c r="AR20" s="306"/>
      <c r="AS20" s="306"/>
      <c r="AT20" s="307"/>
      <c r="AU20" s="437"/>
      <c r="AW20" s="306"/>
      <c r="AX20" s="306"/>
      <c r="AY20" s="306"/>
      <c r="AZ20" s="307"/>
      <c r="BA20" s="437"/>
    </row>
    <row r="21" spans="1:53" s="233" customFormat="1" ht="18" customHeight="1" x14ac:dyDescent="0.15">
      <c r="A21" s="225"/>
      <c r="B21" s="234" t="s">
        <v>6</v>
      </c>
      <c r="C21" s="227"/>
      <c r="D21" s="757">
        <f t="shared" si="1"/>
        <v>136992</v>
      </c>
      <c r="E21" s="740">
        <f t="shared" si="2"/>
        <v>85725</v>
      </c>
      <c r="F21" s="578">
        <f t="shared" si="3"/>
        <v>62.576646811492644</v>
      </c>
      <c r="G21" s="740">
        <f t="shared" si="4"/>
        <v>51267</v>
      </c>
      <c r="H21" s="238">
        <f t="shared" si="3"/>
        <v>37.423353188507356</v>
      </c>
      <c r="I21" s="227"/>
      <c r="J21" s="235">
        <v>37706</v>
      </c>
      <c r="K21" s="752">
        <v>27.524234991824343</v>
      </c>
      <c r="L21" s="746">
        <v>15166</v>
      </c>
      <c r="M21" s="749">
        <v>40.221715376863102</v>
      </c>
      <c r="N21" s="746">
        <v>22540</v>
      </c>
      <c r="O21" s="236">
        <v>59.778284623136898</v>
      </c>
      <c r="P21" s="227"/>
      <c r="Q21" s="235">
        <v>27676</v>
      </c>
      <c r="R21" s="752">
        <v>20.202639570193881</v>
      </c>
      <c r="S21" s="746">
        <v>16940</v>
      </c>
      <c r="T21" s="749">
        <v>61.208267090620026</v>
      </c>
      <c r="U21" s="746">
        <v>10736</v>
      </c>
      <c r="V21" s="236">
        <v>38.791732909379967</v>
      </c>
      <c r="W21" s="227"/>
      <c r="X21" s="235">
        <v>71610</v>
      </c>
      <c r="Y21" s="752">
        <v>52.273125437981783</v>
      </c>
      <c r="Z21" s="746">
        <v>53619</v>
      </c>
      <c r="AA21" s="749">
        <v>74.876413908671964</v>
      </c>
      <c r="AB21" s="746">
        <v>17991</v>
      </c>
      <c r="AC21" s="236">
        <f t="shared" si="0"/>
        <v>25.123586091328026</v>
      </c>
      <c r="AD21" s="576"/>
      <c r="AE21" s="306"/>
      <c r="AF21" s="306"/>
      <c r="AG21" s="306"/>
      <c r="AH21" s="307"/>
      <c r="AI21" s="438"/>
      <c r="AJ21" s="232"/>
      <c r="AK21" s="306"/>
      <c r="AL21" s="306"/>
      <c r="AM21" s="306"/>
      <c r="AN21" s="307"/>
      <c r="AO21" s="437"/>
      <c r="AQ21" s="306"/>
      <c r="AR21" s="306"/>
      <c r="AS21" s="306"/>
      <c r="AT21" s="307"/>
      <c r="AU21" s="437"/>
      <c r="AW21" s="306"/>
      <c r="AX21" s="306"/>
      <c r="AY21" s="306"/>
      <c r="AZ21" s="307"/>
      <c r="BA21" s="437"/>
    </row>
    <row r="22" spans="1:53" s="233" customFormat="1" ht="18" customHeight="1" x14ac:dyDescent="0.15">
      <c r="A22" s="225"/>
      <c r="B22" s="234" t="s">
        <v>5</v>
      </c>
      <c r="C22" s="227"/>
      <c r="D22" s="757">
        <f t="shared" si="1"/>
        <v>32637</v>
      </c>
      <c r="E22" s="740">
        <f t="shared" si="2"/>
        <v>21184</v>
      </c>
      <c r="F22" s="578">
        <f t="shared" si="3"/>
        <v>64.907926586389692</v>
      </c>
      <c r="G22" s="740">
        <f t="shared" si="4"/>
        <v>11453</v>
      </c>
      <c r="H22" s="238">
        <f t="shared" si="3"/>
        <v>35.092073413610322</v>
      </c>
      <c r="I22" s="227"/>
      <c r="J22" s="235">
        <v>8387</v>
      </c>
      <c r="K22" s="752">
        <v>25.69782761896008</v>
      </c>
      <c r="L22" s="746">
        <v>3568</v>
      </c>
      <c r="M22" s="749">
        <v>42.54202933110767</v>
      </c>
      <c r="N22" s="746">
        <v>4819</v>
      </c>
      <c r="O22" s="236">
        <v>57.45797066889233</v>
      </c>
      <c r="P22" s="227"/>
      <c r="Q22" s="235">
        <v>6144</v>
      </c>
      <c r="R22" s="752">
        <v>18.825259674602446</v>
      </c>
      <c r="S22" s="746">
        <v>3921</v>
      </c>
      <c r="T22" s="749">
        <v>63.818359375</v>
      </c>
      <c r="U22" s="746">
        <v>2223</v>
      </c>
      <c r="V22" s="236">
        <v>36.181640625</v>
      </c>
      <c r="W22" s="227"/>
      <c r="X22" s="235">
        <v>18106</v>
      </c>
      <c r="Y22" s="752">
        <v>55.476912706437474</v>
      </c>
      <c r="Z22" s="746">
        <v>13695</v>
      </c>
      <c r="AA22" s="749">
        <v>75.637910085054685</v>
      </c>
      <c r="AB22" s="746">
        <v>4411</v>
      </c>
      <c r="AC22" s="236">
        <f t="shared" si="0"/>
        <v>24.362089914945322</v>
      </c>
      <c r="AD22" s="576"/>
      <c r="AE22" s="306"/>
      <c r="AF22" s="306"/>
      <c r="AG22" s="306"/>
      <c r="AH22" s="307"/>
      <c r="AI22" s="437"/>
      <c r="AJ22" s="232"/>
      <c r="AK22" s="306"/>
      <c r="AL22" s="306"/>
      <c r="AM22" s="306"/>
      <c r="AN22" s="307"/>
      <c r="AO22" s="437"/>
      <c r="AQ22" s="306"/>
      <c r="AR22" s="306"/>
      <c r="AS22" s="306"/>
      <c r="AT22" s="307"/>
      <c r="AU22" s="437"/>
      <c r="AW22" s="306"/>
      <c r="AX22" s="306"/>
      <c r="AY22" s="306"/>
      <c r="AZ22" s="307"/>
      <c r="BA22" s="437"/>
    </row>
    <row r="23" spans="1:53" s="233" customFormat="1" ht="18" customHeight="1" x14ac:dyDescent="0.15">
      <c r="A23" s="225"/>
      <c r="B23" s="234" t="s">
        <v>38</v>
      </c>
      <c r="C23" s="227"/>
      <c r="D23" s="757">
        <f t="shared" si="1"/>
        <v>69070</v>
      </c>
      <c r="E23" s="740">
        <f t="shared" si="2"/>
        <v>43554</v>
      </c>
      <c r="F23" s="578">
        <f t="shared" si="3"/>
        <v>63.057767482264367</v>
      </c>
      <c r="G23" s="740">
        <f t="shared" si="4"/>
        <v>25516</v>
      </c>
      <c r="H23" s="238">
        <f t="shared" si="3"/>
        <v>36.942232517735633</v>
      </c>
      <c r="I23" s="227"/>
      <c r="J23" s="235">
        <v>19383</v>
      </c>
      <c r="K23" s="752">
        <v>28.062834805270015</v>
      </c>
      <c r="L23" s="746">
        <v>7667</v>
      </c>
      <c r="M23" s="749">
        <v>39.555280400350824</v>
      </c>
      <c r="N23" s="746">
        <v>11716</v>
      </c>
      <c r="O23" s="236">
        <v>60.444719599649176</v>
      </c>
      <c r="P23" s="227"/>
      <c r="Q23" s="235">
        <v>12491</v>
      </c>
      <c r="R23" s="752">
        <v>18.084551903865645</v>
      </c>
      <c r="S23" s="746">
        <v>7404</v>
      </c>
      <c r="T23" s="749">
        <v>59.274677767992955</v>
      </c>
      <c r="U23" s="746">
        <v>5087</v>
      </c>
      <c r="V23" s="236">
        <v>40.725322232007045</v>
      </c>
      <c r="W23" s="227"/>
      <c r="X23" s="235">
        <v>37196</v>
      </c>
      <c r="Y23" s="752">
        <v>53.85261329086434</v>
      </c>
      <c r="Z23" s="746">
        <v>28483</v>
      </c>
      <c r="AA23" s="749">
        <v>76.575438219163345</v>
      </c>
      <c r="AB23" s="746">
        <v>8713</v>
      </c>
      <c r="AC23" s="236">
        <f t="shared" si="0"/>
        <v>23.424561780836651</v>
      </c>
      <c r="AD23" s="576"/>
      <c r="AE23" s="306"/>
      <c r="AF23" s="306"/>
      <c r="AG23" s="306"/>
      <c r="AH23" s="307"/>
      <c r="AI23" s="437"/>
      <c r="AJ23" s="232"/>
      <c r="AK23" s="306"/>
      <c r="AL23" s="306"/>
      <c r="AM23" s="306"/>
      <c r="AN23" s="307"/>
      <c r="AO23" s="437"/>
      <c r="AQ23" s="306"/>
      <c r="AR23" s="306"/>
      <c r="AS23" s="306"/>
      <c r="AT23" s="307"/>
      <c r="AU23" s="437"/>
      <c r="AW23" s="306"/>
      <c r="AX23" s="306"/>
      <c r="AY23" s="306"/>
      <c r="AZ23" s="307"/>
      <c r="BA23" s="437"/>
    </row>
    <row r="24" spans="1:53" s="233" customFormat="1" ht="18" customHeight="1" x14ac:dyDescent="0.15">
      <c r="A24" s="225"/>
      <c r="B24" s="234" t="s">
        <v>45</v>
      </c>
      <c r="C24" s="227"/>
      <c r="D24" s="757">
        <f t="shared" si="1"/>
        <v>162755</v>
      </c>
      <c r="E24" s="740">
        <f t="shared" si="2"/>
        <v>108638</v>
      </c>
      <c r="F24" s="578">
        <f t="shared" si="3"/>
        <v>66.749408620318889</v>
      </c>
      <c r="G24" s="740">
        <f t="shared" si="4"/>
        <v>54117</v>
      </c>
      <c r="H24" s="238">
        <f t="shared" si="3"/>
        <v>33.250591379681119</v>
      </c>
      <c r="I24" s="227"/>
      <c r="J24" s="235">
        <v>43682</v>
      </c>
      <c r="K24" s="752">
        <v>26.839114005714109</v>
      </c>
      <c r="L24" s="746">
        <v>20821</v>
      </c>
      <c r="M24" s="749">
        <v>47.664942081406529</v>
      </c>
      <c r="N24" s="746">
        <v>22861</v>
      </c>
      <c r="O24" s="236">
        <v>52.335057918593478</v>
      </c>
      <c r="P24" s="227"/>
      <c r="Q24" s="235">
        <v>29187</v>
      </c>
      <c r="R24" s="752">
        <v>17.933089613222329</v>
      </c>
      <c r="S24" s="746">
        <v>18817</v>
      </c>
      <c r="T24" s="749">
        <v>64.470483434405722</v>
      </c>
      <c r="U24" s="746">
        <v>10370</v>
      </c>
      <c r="V24" s="236">
        <v>35.529516565594271</v>
      </c>
      <c r="W24" s="227"/>
      <c r="X24" s="235">
        <v>89886</v>
      </c>
      <c r="Y24" s="752">
        <v>55.227796381063563</v>
      </c>
      <c r="Z24" s="746">
        <v>69000</v>
      </c>
      <c r="AA24" s="749">
        <v>76.763900941192176</v>
      </c>
      <c r="AB24" s="746">
        <v>20886</v>
      </c>
      <c r="AC24" s="236">
        <f t="shared" si="0"/>
        <v>23.236099058807824</v>
      </c>
      <c r="AD24" s="576"/>
      <c r="AE24" s="306"/>
      <c r="AF24" s="306"/>
      <c r="AG24" s="306"/>
      <c r="AH24" s="307"/>
      <c r="AI24" s="437"/>
      <c r="AJ24" s="232"/>
      <c r="AK24" s="306"/>
      <c r="AL24" s="306"/>
      <c r="AM24" s="306"/>
      <c r="AN24" s="307"/>
      <c r="AO24" s="437"/>
      <c r="AQ24" s="306"/>
      <c r="AR24" s="306"/>
      <c r="AS24" s="306"/>
      <c r="AT24" s="307"/>
      <c r="AU24" s="437"/>
      <c r="AW24" s="306"/>
      <c r="AX24" s="306"/>
      <c r="AY24" s="306"/>
      <c r="AZ24" s="307"/>
      <c r="BA24" s="437"/>
    </row>
    <row r="25" spans="1:53" s="241" customFormat="1" ht="18" customHeight="1" x14ac:dyDescent="0.15">
      <c r="A25" s="240"/>
      <c r="B25" s="234" t="s">
        <v>46</v>
      </c>
      <c r="C25" s="227"/>
      <c r="D25" s="757">
        <f t="shared" si="1"/>
        <v>37872</v>
      </c>
      <c r="E25" s="740">
        <f t="shared" si="2"/>
        <v>22486</v>
      </c>
      <c r="F25" s="578">
        <f t="shared" si="3"/>
        <v>59.373679763413598</v>
      </c>
      <c r="G25" s="740">
        <f t="shared" si="4"/>
        <v>15386</v>
      </c>
      <c r="H25" s="238">
        <f t="shared" si="3"/>
        <v>40.626320236586395</v>
      </c>
      <c r="I25" s="227"/>
      <c r="J25" s="235">
        <v>13978</v>
      </c>
      <c r="K25" s="752">
        <v>36.908534009294463</v>
      </c>
      <c r="L25" s="746">
        <v>5299</v>
      </c>
      <c r="M25" s="749">
        <v>37.909572184861929</v>
      </c>
      <c r="N25" s="746">
        <v>8679</v>
      </c>
      <c r="O25" s="236">
        <v>62.090427815138071</v>
      </c>
      <c r="P25" s="227"/>
      <c r="Q25" s="235">
        <v>7235</v>
      </c>
      <c r="R25" s="752">
        <v>19.103823405154206</v>
      </c>
      <c r="S25" s="746">
        <v>4514</v>
      </c>
      <c r="T25" s="749">
        <v>62.391154111955771</v>
      </c>
      <c r="U25" s="746">
        <v>2721</v>
      </c>
      <c r="V25" s="236">
        <v>37.608845888044229</v>
      </c>
      <c r="W25" s="227"/>
      <c r="X25" s="235">
        <v>16659</v>
      </c>
      <c r="Y25" s="752">
        <v>43.987642585551328</v>
      </c>
      <c r="Z25" s="746">
        <v>12673</v>
      </c>
      <c r="AA25" s="749">
        <v>76.072993577045452</v>
      </c>
      <c r="AB25" s="746">
        <v>3986</v>
      </c>
      <c r="AC25" s="236">
        <f t="shared" si="0"/>
        <v>23.927006422954559</v>
      </c>
      <c r="AD25" s="576"/>
      <c r="AE25" s="306"/>
      <c r="AF25" s="306"/>
      <c r="AG25" s="306"/>
      <c r="AH25" s="307"/>
      <c r="AI25" s="437"/>
      <c r="AJ25" s="232"/>
      <c r="AK25" s="306"/>
      <c r="AL25" s="306"/>
      <c r="AM25" s="306"/>
      <c r="AN25" s="307"/>
      <c r="AO25" s="437"/>
      <c r="AQ25" s="306"/>
      <c r="AR25" s="306"/>
      <c r="AS25" s="306"/>
      <c r="AT25" s="307"/>
      <c r="AU25" s="437"/>
      <c r="AW25" s="306"/>
      <c r="AX25" s="306"/>
      <c r="AY25" s="306"/>
      <c r="AZ25" s="307"/>
      <c r="BA25" s="437"/>
    </row>
    <row r="26" spans="1:53" s="233" customFormat="1" ht="18" customHeight="1" x14ac:dyDescent="0.15">
      <c r="B26" s="234" t="s">
        <v>47</v>
      </c>
      <c r="C26" s="227"/>
      <c r="D26" s="759">
        <f t="shared" si="1"/>
        <v>15327</v>
      </c>
      <c r="E26" s="742">
        <f t="shared" si="2"/>
        <v>9871</v>
      </c>
      <c r="F26" s="580">
        <f t="shared" si="3"/>
        <v>64.402688066810214</v>
      </c>
      <c r="G26" s="742">
        <f t="shared" si="4"/>
        <v>5456</v>
      </c>
      <c r="H26" s="238">
        <f t="shared" si="3"/>
        <v>35.597311933189793</v>
      </c>
      <c r="I26" s="227"/>
      <c r="J26" s="239">
        <v>3271</v>
      </c>
      <c r="K26" s="753">
        <v>21.341423631499968</v>
      </c>
      <c r="L26" s="741">
        <v>1346</v>
      </c>
      <c r="M26" s="579">
        <v>41.149495567104857</v>
      </c>
      <c r="N26" s="741">
        <v>1925</v>
      </c>
      <c r="O26" s="236">
        <v>58.850504432895136</v>
      </c>
      <c r="P26" s="227"/>
      <c r="Q26" s="239">
        <v>2579</v>
      </c>
      <c r="R26" s="753">
        <v>16.826515299797741</v>
      </c>
      <c r="S26" s="741">
        <v>1462</v>
      </c>
      <c r="T26" s="579">
        <v>56.688639007367193</v>
      </c>
      <c r="U26" s="741">
        <v>1117</v>
      </c>
      <c r="V26" s="236">
        <v>43.3113609926328</v>
      </c>
      <c r="W26" s="227"/>
      <c r="X26" s="239">
        <v>9477</v>
      </c>
      <c r="Y26" s="753">
        <v>61.832061068702295</v>
      </c>
      <c r="Z26" s="741">
        <v>7063</v>
      </c>
      <c r="AA26" s="579">
        <v>74.527804157433792</v>
      </c>
      <c r="AB26" s="741">
        <v>2414</v>
      </c>
      <c r="AC26" s="236">
        <f t="shared" si="0"/>
        <v>25.472195842566215</v>
      </c>
      <c r="AD26" s="576"/>
      <c r="AE26" s="306"/>
      <c r="AF26" s="306"/>
      <c r="AG26" s="306"/>
      <c r="AH26" s="307"/>
      <c r="AI26" s="437"/>
      <c r="AJ26" s="232"/>
      <c r="AK26" s="306"/>
      <c r="AL26" s="306"/>
      <c r="AM26" s="306"/>
      <c r="AN26" s="307"/>
      <c r="AO26" s="437"/>
      <c r="AQ26" s="306"/>
      <c r="AR26" s="306"/>
      <c r="AS26" s="306"/>
      <c r="AT26" s="307"/>
      <c r="AU26" s="437"/>
      <c r="AW26" s="306"/>
      <c r="AX26" s="306"/>
      <c r="AY26" s="306"/>
      <c r="AZ26" s="307"/>
      <c r="BA26" s="437"/>
    </row>
    <row r="27" spans="1:53" s="233" customFormat="1" ht="18" customHeight="1" x14ac:dyDescent="0.15">
      <c r="B27" s="234" t="s">
        <v>48</v>
      </c>
      <c r="C27" s="227"/>
      <c r="D27" s="759">
        <f t="shared" si="1"/>
        <v>65350</v>
      </c>
      <c r="E27" s="742">
        <f t="shared" si="2"/>
        <v>40930</v>
      </c>
      <c r="F27" s="580">
        <f t="shared" si="3"/>
        <v>62.631981637337418</v>
      </c>
      <c r="G27" s="742">
        <f t="shared" si="4"/>
        <v>24420</v>
      </c>
      <c r="H27" s="238">
        <f t="shared" si="3"/>
        <v>37.368018362662589</v>
      </c>
      <c r="I27" s="227"/>
      <c r="J27" s="239">
        <v>16846</v>
      </c>
      <c r="K27" s="753">
        <v>25.77811782708493</v>
      </c>
      <c r="L27" s="741">
        <v>6680</v>
      </c>
      <c r="M27" s="579">
        <v>39.653330167398785</v>
      </c>
      <c r="N27" s="741">
        <v>10166</v>
      </c>
      <c r="O27" s="236">
        <v>60.346669832601208</v>
      </c>
      <c r="P27" s="227"/>
      <c r="Q27" s="239">
        <v>11787</v>
      </c>
      <c r="R27" s="753">
        <v>18.036725325172149</v>
      </c>
      <c r="S27" s="741">
        <v>6758</v>
      </c>
      <c r="T27" s="579">
        <v>57.334351404089247</v>
      </c>
      <c r="U27" s="741">
        <v>5029</v>
      </c>
      <c r="V27" s="236">
        <v>42.665648595910746</v>
      </c>
      <c r="W27" s="227"/>
      <c r="X27" s="239">
        <v>36717</v>
      </c>
      <c r="Y27" s="753">
        <v>56.185156847742924</v>
      </c>
      <c r="Z27" s="741">
        <v>27492</v>
      </c>
      <c r="AA27" s="579">
        <v>74.87539831685595</v>
      </c>
      <c r="AB27" s="741">
        <v>9225</v>
      </c>
      <c r="AC27" s="236">
        <f t="shared" si="0"/>
        <v>25.12460168314405</v>
      </c>
      <c r="AD27" s="576"/>
      <c r="AE27" s="306"/>
      <c r="AF27" s="306"/>
      <c r="AG27" s="306"/>
      <c r="AH27" s="307"/>
      <c r="AI27" s="438"/>
      <c r="AJ27" s="232"/>
      <c r="AK27" s="306"/>
      <c r="AL27" s="306"/>
      <c r="AM27" s="306"/>
      <c r="AN27" s="307"/>
      <c r="AO27" s="437"/>
      <c r="AQ27" s="306"/>
      <c r="AR27" s="306"/>
      <c r="AS27" s="306"/>
      <c r="AT27" s="307"/>
      <c r="AU27" s="437"/>
      <c r="AW27" s="306"/>
      <c r="AX27" s="306"/>
      <c r="AY27" s="306"/>
      <c r="AZ27" s="307"/>
      <c r="BA27" s="437"/>
    </row>
    <row r="28" spans="1:53" s="233" customFormat="1" ht="18" customHeight="1" x14ac:dyDescent="0.15">
      <c r="B28" s="234" t="s">
        <v>49</v>
      </c>
      <c r="C28" s="227"/>
      <c r="D28" s="759">
        <f t="shared" si="1"/>
        <v>8637</v>
      </c>
      <c r="E28" s="742">
        <f t="shared" si="2"/>
        <v>5728</v>
      </c>
      <c r="F28" s="580">
        <f t="shared" si="3"/>
        <v>66.319323839296047</v>
      </c>
      <c r="G28" s="742">
        <f t="shared" si="4"/>
        <v>2909</v>
      </c>
      <c r="H28" s="244">
        <f t="shared" si="3"/>
        <v>33.680676160703946</v>
      </c>
      <c r="I28" s="227"/>
      <c r="J28" s="239">
        <v>1530</v>
      </c>
      <c r="K28" s="753">
        <v>17.714484195901353</v>
      </c>
      <c r="L28" s="741">
        <v>640</v>
      </c>
      <c r="M28" s="579">
        <v>41.830065359477125</v>
      </c>
      <c r="N28" s="741">
        <v>890</v>
      </c>
      <c r="O28" s="243">
        <v>58.169934640522882</v>
      </c>
      <c r="P28" s="227"/>
      <c r="Q28" s="239">
        <v>1542</v>
      </c>
      <c r="R28" s="753">
        <v>17.853421326849599</v>
      </c>
      <c r="S28" s="741">
        <v>935</v>
      </c>
      <c r="T28" s="579">
        <v>60.635538261997404</v>
      </c>
      <c r="U28" s="741">
        <v>607</v>
      </c>
      <c r="V28" s="243">
        <v>39.364461738002596</v>
      </c>
      <c r="W28" s="227"/>
      <c r="X28" s="239">
        <v>5565</v>
      </c>
      <c r="Y28" s="753">
        <v>64.432094477249052</v>
      </c>
      <c r="Z28" s="741">
        <v>4153</v>
      </c>
      <c r="AA28" s="579">
        <v>74.627133872416891</v>
      </c>
      <c r="AB28" s="741">
        <v>1412</v>
      </c>
      <c r="AC28" s="243">
        <f t="shared" si="0"/>
        <v>25.372866127583109</v>
      </c>
      <c r="AD28" s="576"/>
      <c r="AE28" s="306"/>
      <c r="AF28" s="306"/>
      <c r="AG28" s="306"/>
      <c r="AH28" s="307"/>
      <c r="AI28" s="437"/>
      <c r="AJ28" s="232"/>
      <c r="AK28" s="306"/>
      <c r="AL28" s="306"/>
      <c r="AM28" s="306"/>
      <c r="AN28" s="307"/>
      <c r="AO28" s="437"/>
      <c r="AQ28" s="306"/>
      <c r="AR28" s="306"/>
      <c r="AS28" s="306"/>
      <c r="AT28" s="307"/>
      <c r="AU28" s="437"/>
      <c r="AW28" s="306"/>
      <c r="AX28" s="306"/>
      <c r="AY28" s="306"/>
      <c r="AZ28" s="307"/>
      <c r="BA28" s="437"/>
    </row>
    <row r="29" spans="1:53" s="233" customFormat="1" ht="18" customHeight="1" x14ac:dyDescent="0.15">
      <c r="B29" s="245" t="s">
        <v>4</v>
      </c>
      <c r="C29" s="227"/>
      <c r="D29" s="760">
        <f t="shared" si="1"/>
        <v>3183</v>
      </c>
      <c r="E29" s="743">
        <f t="shared" si="2"/>
        <v>1732</v>
      </c>
      <c r="F29" s="581">
        <f t="shared" si="3"/>
        <v>54.414074772227458</v>
      </c>
      <c r="G29" s="743">
        <f t="shared" si="4"/>
        <v>1451</v>
      </c>
      <c r="H29" s="249">
        <f t="shared" si="3"/>
        <v>45.585925227772542</v>
      </c>
      <c r="I29" s="227"/>
      <c r="J29" s="246">
        <v>1756</v>
      </c>
      <c r="K29" s="754">
        <v>55.168080427269871</v>
      </c>
      <c r="L29" s="747">
        <v>649</v>
      </c>
      <c r="M29" s="750">
        <v>36.958997722095674</v>
      </c>
      <c r="N29" s="747">
        <v>1107</v>
      </c>
      <c r="O29" s="247">
        <v>63.041002277904326</v>
      </c>
      <c r="P29" s="227"/>
      <c r="Q29" s="246">
        <v>497</v>
      </c>
      <c r="R29" s="754">
        <v>15.614200439836631</v>
      </c>
      <c r="S29" s="747">
        <v>343</v>
      </c>
      <c r="T29" s="750">
        <v>69.014084507042256</v>
      </c>
      <c r="U29" s="747">
        <v>154</v>
      </c>
      <c r="V29" s="247">
        <v>30.985915492957744</v>
      </c>
      <c r="W29" s="227"/>
      <c r="X29" s="246">
        <v>930</v>
      </c>
      <c r="Y29" s="754">
        <v>29.2177191328935</v>
      </c>
      <c r="Z29" s="747">
        <v>740</v>
      </c>
      <c r="AA29" s="750">
        <v>79.569892473118273</v>
      </c>
      <c r="AB29" s="747">
        <v>190</v>
      </c>
      <c r="AC29" s="247">
        <f t="shared" si="0"/>
        <v>20.43010752688172</v>
      </c>
      <c r="AD29" s="576"/>
      <c r="AE29" s="306"/>
      <c r="AF29" s="306"/>
      <c r="AG29" s="306"/>
      <c r="AH29" s="307"/>
      <c r="AI29" s="437"/>
      <c r="AJ29" s="232"/>
      <c r="AK29" s="306"/>
      <c r="AL29" s="306"/>
      <c r="AM29" s="306"/>
      <c r="AN29" s="307"/>
      <c r="AO29" s="437"/>
      <c r="AQ29" s="306"/>
      <c r="AR29" s="306"/>
      <c r="AS29" s="306"/>
      <c r="AT29" s="307"/>
      <c r="AU29" s="437"/>
      <c r="AW29" s="306"/>
      <c r="AX29" s="306"/>
      <c r="AY29" s="306"/>
      <c r="AZ29" s="307"/>
      <c r="BA29" s="437"/>
    </row>
    <row r="30" spans="1:53" s="224" customFormat="1" ht="3.75" customHeight="1" x14ac:dyDescent="0.15">
      <c r="A30" s="221"/>
      <c r="B30" s="222"/>
      <c r="C30" s="223"/>
      <c r="D30" s="222"/>
      <c r="E30" s="222"/>
      <c r="F30" s="222"/>
      <c r="G30" s="222"/>
      <c r="H30" s="251"/>
      <c r="I30" s="223"/>
      <c r="J30" s="222"/>
      <c r="K30" s="222"/>
      <c r="L30" s="222"/>
      <c r="M30" s="222"/>
      <c r="N30" s="222"/>
      <c r="O30" s="575"/>
      <c r="P30" s="223"/>
      <c r="Q30" s="222"/>
      <c r="R30" s="222"/>
      <c r="S30" s="222"/>
      <c r="T30" s="222"/>
      <c r="U30" s="222"/>
      <c r="V30" s="575"/>
      <c r="W30" s="223"/>
      <c r="X30" s="222"/>
      <c r="Y30" s="222"/>
      <c r="Z30" s="222"/>
      <c r="AA30" s="222"/>
      <c r="AB30" s="222"/>
      <c r="AC30" s="575"/>
      <c r="AD30" s="576"/>
      <c r="AE30" s="310"/>
      <c r="AF30" s="310"/>
      <c r="AG30" s="306"/>
      <c r="AH30" s="307"/>
      <c r="AI30" s="437"/>
      <c r="AJ30" s="232"/>
      <c r="AK30" s="310"/>
      <c r="AL30" s="310"/>
      <c r="AM30" s="306"/>
      <c r="AN30" s="307"/>
      <c r="AO30" s="437"/>
      <c r="AQ30" s="310"/>
      <c r="AR30" s="310"/>
      <c r="AS30" s="306"/>
      <c r="AT30" s="307"/>
      <c r="AU30" s="437"/>
      <c r="AW30" s="310"/>
      <c r="AX30" s="310"/>
      <c r="AY30" s="306"/>
      <c r="AZ30" s="307"/>
      <c r="BA30" s="437"/>
    </row>
    <row r="31" spans="1:53" s="252" customFormat="1" ht="18" customHeight="1" x14ac:dyDescent="0.15">
      <c r="B31" s="253" t="s">
        <v>3</v>
      </c>
      <c r="C31" s="212"/>
      <c r="D31" s="761">
        <f>J31+Q31+X31</f>
        <v>1319400</v>
      </c>
      <c r="E31" s="744">
        <f>L31+S31+Z31</f>
        <v>840346</v>
      </c>
      <c r="F31" s="410">
        <f>E31/$D31*100</f>
        <v>63.69152645141731</v>
      </c>
      <c r="G31" s="744">
        <f>N31+U31+AB31</f>
        <v>479054</v>
      </c>
      <c r="H31" s="256">
        <f>G31/$D31*100</f>
        <v>36.30847354858269</v>
      </c>
      <c r="I31" s="212"/>
      <c r="J31" s="254">
        <f>SUM(J12:J29)</f>
        <v>361222</v>
      </c>
      <c r="K31" s="755">
        <f>J31/$D31*100</f>
        <v>27.377747460967107</v>
      </c>
      <c r="L31" s="744">
        <f>SUM(L12:L29)</f>
        <v>151527</v>
      </c>
      <c r="M31" s="410">
        <f t="shared" ref="M31:O31" si="5">L31/$J31*100</f>
        <v>41.94844167852456</v>
      </c>
      <c r="N31" s="744">
        <f>SUM(N12:N29)</f>
        <v>209695</v>
      </c>
      <c r="O31" s="255">
        <f t="shared" si="5"/>
        <v>58.05155832147544</v>
      </c>
      <c r="P31" s="212"/>
      <c r="Q31" s="254">
        <f>SUM(Q12:Q29)</f>
        <v>253873</v>
      </c>
      <c r="R31" s="755">
        <f>Q31/$D31*100</f>
        <v>19.241549189025314</v>
      </c>
      <c r="S31" s="744">
        <f>SUM(S12:S29)</f>
        <v>158314</v>
      </c>
      <c r="T31" s="410">
        <f>S31/$Q31*100</f>
        <v>62.359526219802817</v>
      </c>
      <c r="U31" s="744">
        <f>SUM(U12:U29)</f>
        <v>95559</v>
      </c>
      <c r="V31" s="255">
        <f>U31/$Q31*100</f>
        <v>37.640473780197183</v>
      </c>
      <c r="W31" s="212"/>
      <c r="X31" s="254">
        <f>SUM(X12:X29)</f>
        <v>704305</v>
      </c>
      <c r="Y31" s="755">
        <f>X31/$D31*100</f>
        <v>53.380703350007572</v>
      </c>
      <c r="Z31" s="744">
        <f>SUM(Z12:Z29)</f>
        <v>530505</v>
      </c>
      <c r="AA31" s="410">
        <f>Z31/$X31*100</f>
        <v>75.323190947103882</v>
      </c>
      <c r="AB31" s="744">
        <f>SUM(AB12:AB29)</f>
        <v>173800</v>
      </c>
      <c r="AC31" s="255">
        <f>AB31/$X31*100</f>
        <v>24.676809052896118</v>
      </c>
      <c r="AD31" s="576"/>
      <c r="AE31" s="306"/>
      <c r="AF31" s="306"/>
      <c r="AG31" s="310"/>
      <c r="AH31" s="310"/>
      <c r="AI31" s="439"/>
      <c r="AJ31" s="440"/>
      <c r="AK31" s="306"/>
      <c r="AL31" s="306"/>
      <c r="AM31" s="310"/>
      <c r="AN31" s="310"/>
      <c r="AO31" s="439"/>
      <c r="AQ31" s="306"/>
      <c r="AR31" s="306"/>
      <c r="AS31" s="310"/>
      <c r="AT31" s="310"/>
      <c r="AU31" s="439"/>
      <c r="AW31" s="306"/>
      <c r="AX31" s="306"/>
      <c r="AY31" s="310"/>
      <c r="AZ31" s="310"/>
      <c r="BA31" s="439"/>
    </row>
    <row r="32" spans="1:53" s="257" customFormat="1" ht="5.25" customHeight="1" x14ac:dyDescent="0.2">
      <c r="B32" s="258" t="s">
        <v>42</v>
      </c>
      <c r="C32" s="259"/>
      <c r="I32" s="259"/>
    </row>
    <row r="33" spans="2:14" s="252" customFormat="1" ht="5.25" customHeight="1" x14ac:dyDescent="0.2">
      <c r="B33" s="258" t="s">
        <v>50</v>
      </c>
      <c r="C33" s="261"/>
      <c r="I33" s="261"/>
    </row>
    <row r="34" spans="2:14" s="252" customFormat="1" ht="13.5" customHeight="1" x14ac:dyDescent="0.2">
      <c r="B34" s="1083"/>
      <c r="C34" s="1083"/>
      <c r="D34" s="1083"/>
      <c r="E34" s="1083"/>
      <c r="F34" s="1083"/>
      <c r="G34" s="1083"/>
      <c r="H34" s="1083"/>
    </row>
    <row r="35" spans="2:14" ht="29.25" customHeight="1" x14ac:dyDescent="0.2">
      <c r="B35" s="1090"/>
      <c r="C35" s="1090"/>
      <c r="D35" s="1090"/>
      <c r="E35" s="737"/>
      <c r="F35" s="737"/>
      <c r="G35" s="737"/>
      <c r="H35" s="263"/>
      <c r="I35" s="263"/>
      <c r="J35" s="263"/>
      <c r="K35" s="263"/>
      <c r="L35" s="263"/>
      <c r="M35" s="263"/>
      <c r="N35" s="263"/>
    </row>
    <row r="36" spans="2:14" ht="4.5" customHeight="1" x14ac:dyDescent="0.2">
      <c r="B36" s="1091"/>
      <c r="C36" s="1091"/>
      <c r="D36" s="1091"/>
      <c r="E36" s="738"/>
      <c r="F36" s="738"/>
      <c r="G36" s="738"/>
      <c r="H36" s="263"/>
      <c r="I36" s="263"/>
      <c r="J36" s="263"/>
      <c r="K36" s="263"/>
      <c r="L36" s="263"/>
      <c r="M36" s="263"/>
      <c r="N36" s="263"/>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98">
    <tabColor theme="0"/>
    <pageSetUpPr fitToPage="1"/>
  </sheetPr>
  <dimension ref="A1:BA36"/>
  <sheetViews>
    <sheetView showGridLines="0" zoomScale="84" zoomScaleNormal="84"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0.140625" style="262" bestFit="1" customWidth="1"/>
    <col min="5" max="5" width="10.28515625" style="262" customWidth="1"/>
    <col min="6" max="6" width="7" style="262" customWidth="1"/>
    <col min="7" max="7" width="8.85546875" style="262" customWidth="1"/>
    <col min="8" max="8" width="7" style="262" customWidth="1"/>
    <col min="9" max="9" width="0.42578125" style="262" customWidth="1"/>
    <col min="10" max="10" width="8.42578125" style="262" bestFit="1" customWidth="1"/>
    <col min="11" max="11" width="6.7109375" style="262" customWidth="1"/>
    <col min="12" max="12" width="8.42578125" style="262" customWidth="1"/>
    <col min="13" max="13" width="6.7109375" style="262" bestFit="1" customWidth="1"/>
    <col min="14" max="14" width="8.42578125" style="262" customWidth="1"/>
    <col min="15" max="15" width="6.7109375" style="262" bestFit="1" customWidth="1"/>
    <col min="16" max="16" width="0.42578125" style="262" customWidth="1"/>
    <col min="17" max="17" width="8.42578125" style="262" bestFit="1" customWidth="1"/>
    <col min="18" max="18" width="6.85546875" style="262" customWidth="1"/>
    <col min="19" max="19" width="8.42578125" style="262" customWidth="1"/>
    <col min="20" max="20" width="6.7109375" style="262" bestFit="1" customWidth="1"/>
    <col min="21" max="21" width="8.42578125" style="262" customWidth="1"/>
    <col min="22" max="22" width="6.7109375" style="262" bestFit="1" customWidth="1"/>
    <col min="23" max="23" width="0.42578125" style="262" customWidth="1"/>
    <col min="24" max="24" width="8.42578125" style="262" bestFit="1" customWidth="1"/>
    <col min="25" max="25" width="7" style="262" customWidth="1"/>
    <col min="26" max="26" width="8.42578125" style="262" customWidth="1"/>
    <col min="27" max="27" width="6.7109375" style="262" bestFit="1" customWidth="1"/>
    <col min="28" max="28" width="8.42578125" style="262" customWidth="1"/>
    <col min="29" max="29" width="6.7109375" style="262" bestFit="1" customWidth="1"/>
    <col min="30" max="30" width="11.42578125" style="262"/>
    <col min="31" max="33" width="2.42578125" style="262" bestFit="1" customWidth="1"/>
    <col min="34" max="34" width="13" style="262" bestFit="1" customWidth="1"/>
    <col min="35" max="35" width="3.42578125" style="262" bestFit="1" customWidth="1"/>
    <col min="36" max="36" width="3.85546875" style="262" customWidth="1"/>
    <col min="37" max="39" width="2.42578125" style="262" bestFit="1" customWidth="1"/>
    <col min="40" max="40" width="8.42578125" style="262" bestFit="1" customWidth="1"/>
    <col min="41" max="41" width="3.42578125" style="262" bestFit="1" customWidth="1"/>
    <col min="42" max="42" width="3.5703125" style="262" customWidth="1"/>
    <col min="43" max="45" width="2.42578125" style="262" bestFit="1" customWidth="1"/>
    <col min="46" max="46" width="8.42578125" style="262" bestFit="1" customWidth="1"/>
    <col min="47" max="47" width="4.140625" style="262" bestFit="1" customWidth="1"/>
    <col min="48" max="48" width="3.28515625" style="262" customWidth="1"/>
    <col min="49" max="49" width="4.28515625" style="262" bestFit="1" customWidth="1"/>
    <col min="50" max="50" width="2.42578125" style="262" bestFit="1" customWidth="1"/>
    <col min="51" max="51" width="4.28515625" style="262" bestFit="1" customWidth="1"/>
    <col min="52" max="52" width="8.42578125" style="262" bestFit="1" customWidth="1"/>
    <col min="53" max="53" width="4.28515625" style="262" bestFit="1" customWidth="1"/>
    <col min="54" max="16384" width="11.42578125" style="262"/>
  </cols>
  <sheetData>
    <row r="1" spans="1:53" s="202" customFormat="1" ht="15" customHeight="1" x14ac:dyDescent="0.2">
      <c r="A1" s="714" t="s">
        <v>34</v>
      </c>
      <c r="B1" s="203"/>
      <c r="C1" s="204"/>
      <c r="I1" s="204"/>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6" customFormat="1" ht="52.5" customHeight="1" x14ac:dyDescent="0.2">
      <c r="B2" s="1059"/>
      <c r="C2" s="1059"/>
    </row>
    <row r="3" spans="1:53" s="209" customFormat="1" ht="4.5" customHeight="1" x14ac:dyDescent="0.2">
      <c r="B3" s="1060"/>
      <c r="C3" s="1060"/>
    </row>
    <row r="4" spans="1:53" s="209" customFormat="1" ht="17.25" customHeight="1" x14ac:dyDescent="0.2">
      <c r="A4" s="1060" t="s">
        <v>436</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row>
    <row r="5" spans="1:53" s="209" customFormat="1" ht="17.25" customHeight="1" x14ac:dyDescent="0.2">
      <c r="B5" s="1061" t="str">
        <f>porsaad!B6</f>
        <v>Situación a 28 de febrero de 2023</v>
      </c>
      <c r="C5" s="1061"/>
      <c r="D5" s="1061"/>
      <c r="E5" s="1061"/>
      <c r="F5" s="1061"/>
      <c r="G5" s="1061"/>
      <c r="H5" s="1061"/>
      <c r="I5" s="1061"/>
      <c r="J5" s="1061"/>
      <c r="K5" s="1061"/>
      <c r="L5" s="1061"/>
      <c r="M5" s="1061"/>
      <c r="N5" s="1061"/>
      <c r="O5" s="1061"/>
      <c r="P5" s="1061"/>
      <c r="Q5" s="1061"/>
      <c r="R5" s="1061"/>
      <c r="S5" s="1061"/>
      <c r="T5" s="1061"/>
      <c r="U5" s="1061"/>
      <c r="V5" s="1061"/>
      <c r="W5" s="1061"/>
      <c r="X5" s="1061"/>
      <c r="Y5" s="1061"/>
      <c r="Z5" s="1061"/>
      <c r="AA5" s="1061"/>
      <c r="AB5" s="1061"/>
      <c r="AC5" s="1061"/>
    </row>
    <row r="6" spans="1:53" s="209" customFormat="1" ht="6" customHeight="1" x14ac:dyDescent="0.2"/>
    <row r="7" spans="1:53" s="214" customFormat="1" ht="12.75" customHeight="1" x14ac:dyDescent="0.2">
      <c r="A7" s="210"/>
      <c r="B7" s="1062" t="s">
        <v>15</v>
      </c>
      <c r="C7" s="212"/>
      <c r="D7" s="1065" t="s">
        <v>266</v>
      </c>
      <c r="E7" s="1066"/>
      <c r="F7" s="1066"/>
      <c r="G7" s="1066"/>
      <c r="H7" s="1066"/>
      <c r="I7" s="569"/>
      <c r="J7" s="1069"/>
      <c r="K7" s="1069"/>
      <c r="L7" s="1069"/>
      <c r="M7" s="1069"/>
      <c r="N7" s="1069"/>
      <c r="O7" s="1069"/>
      <c r="P7" s="569"/>
      <c r="Q7" s="1069"/>
      <c r="R7" s="1069"/>
      <c r="S7" s="1069"/>
      <c r="T7" s="1069"/>
      <c r="U7" s="1069"/>
      <c r="V7" s="1069"/>
      <c r="W7" s="569"/>
      <c r="X7" s="1069"/>
      <c r="Y7" s="1069"/>
      <c r="Z7" s="1069"/>
      <c r="AA7" s="1069"/>
      <c r="AB7" s="1069"/>
      <c r="AC7" s="1070"/>
      <c r="AD7" s="431"/>
      <c r="AE7" s="431"/>
      <c r="AF7" s="432"/>
      <c r="AG7" s="432"/>
      <c r="AH7" s="432"/>
      <c r="AI7" s="432"/>
      <c r="AJ7" s="432"/>
      <c r="AK7" s="432"/>
      <c r="AL7" s="433"/>
    </row>
    <row r="8" spans="1:53" s="214" customFormat="1" ht="33.75" customHeight="1" x14ac:dyDescent="0.2">
      <c r="A8" s="210"/>
      <c r="B8" s="1063"/>
      <c r="C8" s="212"/>
      <c r="D8" s="1067"/>
      <c r="E8" s="1068"/>
      <c r="F8" s="1068"/>
      <c r="G8" s="1068"/>
      <c r="H8" s="1068"/>
      <c r="I8" s="502"/>
      <c r="J8" s="1071" t="s">
        <v>267</v>
      </c>
      <c r="K8" s="1069"/>
      <c r="L8" s="1069"/>
      <c r="M8" s="1069"/>
      <c r="N8" s="1069"/>
      <c r="O8" s="1070"/>
      <c r="P8" s="212"/>
      <c r="Q8" s="1071" t="s">
        <v>268</v>
      </c>
      <c r="R8" s="1069"/>
      <c r="S8" s="1069"/>
      <c r="T8" s="1069"/>
      <c r="U8" s="1069"/>
      <c r="V8" s="1070"/>
      <c r="W8" s="212"/>
      <c r="X8" s="1071" t="s">
        <v>269</v>
      </c>
      <c r="Y8" s="1069"/>
      <c r="Z8" s="1069"/>
      <c r="AA8" s="1069"/>
      <c r="AB8" s="1069"/>
      <c r="AC8" s="1070"/>
      <c r="AD8" s="431"/>
      <c r="AE8" s="431"/>
      <c r="AF8" s="432"/>
      <c r="AG8" s="432"/>
      <c r="AH8" s="432"/>
      <c r="AI8" s="432"/>
      <c r="AJ8" s="432"/>
      <c r="AK8" s="432"/>
      <c r="AL8" s="433"/>
    </row>
    <row r="9" spans="1:53" s="214" customFormat="1" ht="21.75" customHeight="1" x14ac:dyDescent="0.2">
      <c r="A9" s="210"/>
      <c r="B9" s="1063"/>
      <c r="C9" s="212"/>
      <c r="D9" s="1072" t="s">
        <v>12</v>
      </c>
      <c r="E9" s="1074" t="s">
        <v>27</v>
      </c>
      <c r="F9" s="1075"/>
      <c r="G9" s="1075" t="s">
        <v>26</v>
      </c>
      <c r="H9" s="1076"/>
      <c r="I9" s="212"/>
      <c r="J9" s="1077" t="s">
        <v>12</v>
      </c>
      <c r="K9" s="1079" t="s">
        <v>278</v>
      </c>
      <c r="L9" s="1074" t="s">
        <v>27</v>
      </c>
      <c r="M9" s="1075"/>
      <c r="N9" s="1075" t="s">
        <v>26</v>
      </c>
      <c r="O9" s="1076"/>
      <c r="P9" s="212"/>
      <c r="Q9" s="1077" t="s">
        <v>12</v>
      </c>
      <c r="R9" s="1079" t="s">
        <v>278</v>
      </c>
      <c r="S9" s="1074" t="s">
        <v>27</v>
      </c>
      <c r="T9" s="1075"/>
      <c r="U9" s="1075" t="s">
        <v>26</v>
      </c>
      <c r="V9" s="1076"/>
      <c r="W9" s="212"/>
      <c r="X9" s="1077" t="s">
        <v>12</v>
      </c>
      <c r="Y9" s="1079" t="s">
        <v>278</v>
      </c>
      <c r="Z9" s="1074" t="s">
        <v>27</v>
      </c>
      <c r="AA9" s="1075"/>
      <c r="AB9" s="1075" t="s">
        <v>26</v>
      </c>
      <c r="AC9" s="1076"/>
      <c r="AD9" s="431"/>
      <c r="AE9" s="431"/>
      <c r="AF9" s="432"/>
      <c r="AG9" s="432"/>
      <c r="AH9" s="432"/>
      <c r="AI9" s="432"/>
      <c r="AJ9" s="432"/>
      <c r="AK9" s="432"/>
      <c r="AL9" s="433"/>
    </row>
    <row r="10" spans="1:53" s="220" customFormat="1" ht="36.75" customHeight="1" x14ac:dyDescent="0.2">
      <c r="A10" s="215"/>
      <c r="B10" s="1064"/>
      <c r="C10" s="217"/>
      <c r="D10" s="1073"/>
      <c r="E10" s="409" t="s">
        <v>12</v>
      </c>
      <c r="F10" s="807" t="s">
        <v>278</v>
      </c>
      <c r="G10" s="409" t="s">
        <v>12</v>
      </c>
      <c r="H10" s="272" t="s">
        <v>278</v>
      </c>
      <c r="I10" s="217"/>
      <c r="J10" s="1078"/>
      <c r="K10" s="1080"/>
      <c r="L10" s="409" t="s">
        <v>12</v>
      </c>
      <c r="M10" s="807" t="s">
        <v>278</v>
      </c>
      <c r="N10" s="409" t="s">
        <v>12</v>
      </c>
      <c r="O10" s="272" t="s">
        <v>278</v>
      </c>
      <c r="P10" s="217"/>
      <c r="Q10" s="1078"/>
      <c r="R10" s="1080"/>
      <c r="S10" s="409" t="s">
        <v>12</v>
      </c>
      <c r="T10" s="807" t="s">
        <v>278</v>
      </c>
      <c r="U10" s="409" t="s">
        <v>12</v>
      </c>
      <c r="V10" s="272" t="s">
        <v>278</v>
      </c>
      <c r="W10" s="217"/>
      <c r="X10" s="1078"/>
      <c r="Y10" s="1080"/>
      <c r="Z10" s="409" t="s">
        <v>12</v>
      </c>
      <c r="AA10" s="807" t="s">
        <v>278</v>
      </c>
      <c r="AB10" s="409" t="s">
        <v>12</v>
      </c>
      <c r="AC10" s="272" t="s">
        <v>278</v>
      </c>
      <c r="AD10" s="434"/>
      <c r="AE10" s="435"/>
      <c r="AF10" s="310"/>
      <c r="AG10" s="310"/>
      <c r="AH10" s="310"/>
      <c r="AI10" s="310"/>
      <c r="AJ10" s="436"/>
      <c r="AK10" s="436"/>
      <c r="AL10" s="436"/>
    </row>
    <row r="11" spans="1:53" s="224" customFormat="1" ht="4.5" customHeight="1" x14ac:dyDescent="0.2">
      <c r="A11" s="221"/>
      <c r="B11" s="222"/>
      <c r="C11" s="223"/>
      <c r="D11" s="222"/>
      <c r="E11" s="222"/>
      <c r="F11" s="222"/>
      <c r="G11" s="222"/>
      <c r="H11" s="222"/>
      <c r="I11" s="223"/>
      <c r="J11" s="222"/>
      <c r="K11" s="222"/>
      <c r="L11" s="222"/>
      <c r="M11" s="222"/>
      <c r="N11" s="222"/>
      <c r="O11" s="222"/>
      <c r="P11" s="223"/>
      <c r="Q11" s="222"/>
      <c r="R11" s="222"/>
      <c r="S11" s="222"/>
      <c r="T11" s="222"/>
      <c r="U11" s="222"/>
      <c r="V11" s="222"/>
      <c r="W11" s="223"/>
      <c r="X11" s="222"/>
      <c r="Y11" s="222"/>
      <c r="Z11" s="222"/>
      <c r="AA11" s="222"/>
      <c r="AB11" s="222"/>
      <c r="AC11" s="222"/>
      <c r="AD11" s="431"/>
      <c r="AE11" s="435"/>
      <c r="AF11" s="310"/>
      <c r="AG11" s="310"/>
      <c r="AH11" s="310"/>
      <c r="AI11" s="310"/>
      <c r="AJ11" s="232"/>
      <c r="AK11" s="232"/>
      <c r="AL11" s="232"/>
    </row>
    <row r="12" spans="1:53" s="233" customFormat="1" ht="18" customHeight="1" x14ac:dyDescent="0.15">
      <c r="A12" s="225"/>
      <c r="B12" s="226" t="s">
        <v>11</v>
      </c>
      <c r="C12" s="227"/>
      <c r="D12" s="756">
        <f>J12+Q12+X12</f>
        <v>76358</v>
      </c>
      <c r="E12" s="739">
        <f>L12+S12+Z12</f>
        <v>46015</v>
      </c>
      <c r="F12" s="748">
        <f>E12/$D12*100</f>
        <v>60.262186018491839</v>
      </c>
      <c r="G12" s="739">
        <f>N12+U12+AB12</f>
        <v>30343</v>
      </c>
      <c r="H12" s="231">
        <f>G12/$D12*100</f>
        <v>39.737813981508161</v>
      </c>
      <c r="I12" s="227"/>
      <c r="J12" s="228">
        <f>L12+N12</f>
        <v>27133</v>
      </c>
      <c r="K12" s="751">
        <f>J12/$D12*100</f>
        <v>35.53393226642919</v>
      </c>
      <c r="L12" s="745">
        <v>10804</v>
      </c>
      <c r="M12" s="748">
        <v>39.818670991044115</v>
      </c>
      <c r="N12" s="745">
        <v>16329</v>
      </c>
      <c r="O12" s="229">
        <v>60.181329008955885</v>
      </c>
      <c r="P12" s="227"/>
      <c r="Q12" s="228">
        <v>13268</v>
      </c>
      <c r="R12" s="751">
        <v>17.376044422326409</v>
      </c>
      <c r="S12" s="745">
        <v>7782</v>
      </c>
      <c r="T12" s="748">
        <v>58.652396744045824</v>
      </c>
      <c r="U12" s="745">
        <v>5486</v>
      </c>
      <c r="V12" s="229">
        <v>41.347603255954176</v>
      </c>
      <c r="W12" s="227"/>
      <c r="X12" s="228">
        <v>35957</v>
      </c>
      <c r="Y12" s="751">
        <v>47.090023311244401</v>
      </c>
      <c r="Z12" s="745">
        <v>27429</v>
      </c>
      <c r="AA12" s="748">
        <v>76.282782212086659</v>
      </c>
      <c r="AB12" s="745">
        <v>8528</v>
      </c>
      <c r="AC12" s="229">
        <f t="shared" ref="AC12:AC29" si="0">AB12/$X12*100</f>
        <v>23.717217787913341</v>
      </c>
      <c r="AD12" s="576"/>
      <c r="AE12" s="306"/>
      <c r="AF12" s="306"/>
      <c r="AG12" s="306"/>
      <c r="AH12" s="307"/>
      <c r="AI12" s="437"/>
      <c r="AJ12" s="232"/>
      <c r="AK12" s="306"/>
      <c r="AL12" s="306"/>
      <c r="AM12" s="306"/>
      <c r="AN12" s="307"/>
      <c r="AO12" s="437"/>
      <c r="AQ12" s="306"/>
      <c r="AR12" s="306"/>
      <c r="AS12" s="306"/>
      <c r="AT12" s="307"/>
      <c r="AU12" s="437"/>
      <c r="AW12" s="306"/>
      <c r="AX12" s="306"/>
      <c r="AY12" s="306"/>
      <c r="AZ12" s="307"/>
      <c r="BA12" s="437"/>
    </row>
    <row r="13" spans="1:53" s="233" customFormat="1" ht="18" customHeight="1" x14ac:dyDescent="0.15">
      <c r="A13" s="225"/>
      <c r="B13" s="234" t="s">
        <v>10</v>
      </c>
      <c r="C13" s="227"/>
      <c r="D13" s="757">
        <f t="shared" ref="D13:D29" si="1">J13+Q13+X13</f>
        <v>11779</v>
      </c>
      <c r="E13" s="740">
        <f t="shared" ref="E13:E29" si="2">L13+S13+Z13</f>
        <v>7860</v>
      </c>
      <c r="F13" s="578">
        <f t="shared" ref="F13:H29" si="3">E13/$D13*100</f>
        <v>66.728924356906361</v>
      </c>
      <c r="G13" s="740">
        <f t="shared" ref="G13:G29" si="4">N13+U13+AB13</f>
        <v>3919</v>
      </c>
      <c r="H13" s="238">
        <f t="shared" si="3"/>
        <v>33.271075643093639</v>
      </c>
      <c r="I13" s="227"/>
      <c r="J13" s="235">
        <f t="shared" ref="J13:J29" si="5">L13+N13</f>
        <v>2234</v>
      </c>
      <c r="K13" s="752">
        <f t="shared" ref="K13:K29" si="6">J13/$D13*100</f>
        <v>18.965956363018933</v>
      </c>
      <c r="L13" s="746">
        <v>928</v>
      </c>
      <c r="M13" s="749">
        <v>41.539838854073416</v>
      </c>
      <c r="N13" s="746">
        <v>1306</v>
      </c>
      <c r="O13" s="236">
        <v>58.460161145926591</v>
      </c>
      <c r="P13" s="227"/>
      <c r="Q13" s="235">
        <v>1829</v>
      </c>
      <c r="R13" s="752">
        <v>15.527633924781389</v>
      </c>
      <c r="S13" s="746">
        <v>1080</v>
      </c>
      <c r="T13" s="749">
        <v>59.048660470202293</v>
      </c>
      <c r="U13" s="746">
        <v>749</v>
      </c>
      <c r="V13" s="236">
        <v>40.951339529797707</v>
      </c>
      <c r="W13" s="227"/>
      <c r="X13" s="235">
        <v>7716</v>
      </c>
      <c r="Y13" s="752">
        <v>65.50640971219967</v>
      </c>
      <c r="Z13" s="746">
        <v>5852</v>
      </c>
      <c r="AA13" s="749">
        <v>75.842405391394507</v>
      </c>
      <c r="AB13" s="746">
        <v>1864</v>
      </c>
      <c r="AC13" s="236">
        <f t="shared" si="0"/>
        <v>24.157594608605496</v>
      </c>
      <c r="AD13" s="576"/>
      <c r="AE13" s="306"/>
      <c r="AF13" s="306"/>
      <c r="AG13" s="306"/>
      <c r="AH13" s="307"/>
      <c r="AI13" s="437"/>
      <c r="AJ13" s="232"/>
      <c r="AK13" s="306"/>
      <c r="AL13" s="306"/>
      <c r="AM13" s="306"/>
      <c r="AN13" s="307"/>
      <c r="AO13" s="437"/>
      <c r="AQ13" s="306"/>
      <c r="AR13" s="306"/>
      <c r="AS13" s="306"/>
      <c r="AT13" s="307"/>
      <c r="AU13" s="437"/>
      <c r="AW13" s="306"/>
      <c r="AX13" s="306"/>
      <c r="AY13" s="306"/>
      <c r="AZ13" s="307"/>
      <c r="BA13" s="437"/>
    </row>
    <row r="14" spans="1:53" s="233" customFormat="1" ht="18" customHeight="1" x14ac:dyDescent="0.15">
      <c r="A14" s="225"/>
      <c r="B14" s="234" t="s">
        <v>40</v>
      </c>
      <c r="C14" s="227"/>
      <c r="D14" s="757">
        <f t="shared" si="1"/>
        <v>7044</v>
      </c>
      <c r="E14" s="740">
        <f t="shared" si="2"/>
        <v>4695</v>
      </c>
      <c r="F14" s="578">
        <f t="shared" si="3"/>
        <v>66.652470187393533</v>
      </c>
      <c r="G14" s="740">
        <f t="shared" si="4"/>
        <v>2349</v>
      </c>
      <c r="H14" s="238">
        <f t="shared" si="3"/>
        <v>33.347529812606474</v>
      </c>
      <c r="I14" s="227"/>
      <c r="J14" s="235">
        <f t="shared" si="5"/>
        <v>1785</v>
      </c>
      <c r="K14" s="752">
        <f t="shared" si="6"/>
        <v>25.340715502555366</v>
      </c>
      <c r="L14" s="746">
        <v>734</v>
      </c>
      <c r="M14" s="749">
        <v>41.120448179271705</v>
      </c>
      <c r="N14" s="746">
        <v>1051</v>
      </c>
      <c r="O14" s="236">
        <v>58.879551820728295</v>
      </c>
      <c r="P14" s="227"/>
      <c r="Q14" s="235">
        <v>1228</v>
      </c>
      <c r="R14" s="752">
        <v>17.433276547416241</v>
      </c>
      <c r="S14" s="746">
        <v>718</v>
      </c>
      <c r="T14" s="749">
        <v>58.469055374592841</v>
      </c>
      <c r="U14" s="746">
        <v>510</v>
      </c>
      <c r="V14" s="236">
        <v>41.530944625407166</v>
      </c>
      <c r="W14" s="227"/>
      <c r="X14" s="235">
        <v>4031</v>
      </c>
      <c r="Y14" s="752">
        <v>57.226007950028389</v>
      </c>
      <c r="Z14" s="746">
        <v>3243</v>
      </c>
      <c r="AA14" s="749">
        <v>80.451500868270898</v>
      </c>
      <c r="AB14" s="746">
        <v>788</v>
      </c>
      <c r="AC14" s="236">
        <f t="shared" si="0"/>
        <v>19.548499131729098</v>
      </c>
      <c r="AD14" s="576"/>
      <c r="AE14" s="306"/>
      <c r="AF14" s="306"/>
      <c r="AG14" s="306"/>
      <c r="AH14" s="307"/>
      <c r="AI14" s="438"/>
      <c r="AJ14" s="232"/>
      <c r="AK14" s="306"/>
      <c r="AL14" s="306"/>
      <c r="AM14" s="306"/>
      <c r="AN14" s="307"/>
      <c r="AO14" s="437"/>
      <c r="AQ14" s="306"/>
      <c r="AR14" s="306"/>
      <c r="AS14" s="306"/>
      <c r="AT14" s="307"/>
      <c r="AU14" s="437"/>
      <c r="AW14" s="306"/>
      <c r="AX14" s="306"/>
      <c r="AY14" s="306"/>
      <c r="AZ14" s="307"/>
      <c r="BA14" s="437"/>
    </row>
    <row r="15" spans="1:53" s="233" customFormat="1" ht="18" customHeight="1" x14ac:dyDescent="0.15">
      <c r="A15" s="225"/>
      <c r="B15" s="234" t="s">
        <v>41</v>
      </c>
      <c r="C15" s="227"/>
      <c r="D15" s="757">
        <f t="shared" si="1"/>
        <v>7150</v>
      </c>
      <c r="E15" s="740">
        <f t="shared" si="2"/>
        <v>4572</v>
      </c>
      <c r="F15" s="578">
        <f t="shared" si="3"/>
        <v>63.944055944055947</v>
      </c>
      <c r="G15" s="740">
        <f t="shared" si="4"/>
        <v>2578</v>
      </c>
      <c r="H15" s="238">
        <f t="shared" si="3"/>
        <v>36.055944055944053</v>
      </c>
      <c r="I15" s="227"/>
      <c r="J15" s="235">
        <f t="shared" si="5"/>
        <v>1679</v>
      </c>
      <c r="K15" s="752">
        <f t="shared" si="6"/>
        <v>23.48251748251748</v>
      </c>
      <c r="L15" s="746">
        <v>671</v>
      </c>
      <c r="M15" s="749">
        <v>39.964264443120904</v>
      </c>
      <c r="N15" s="746">
        <v>1008</v>
      </c>
      <c r="O15" s="236">
        <v>60.035735556879096</v>
      </c>
      <c r="P15" s="227"/>
      <c r="Q15" s="235">
        <v>1279</v>
      </c>
      <c r="R15" s="752">
        <v>17.888111888111887</v>
      </c>
      <c r="S15" s="746">
        <v>731</v>
      </c>
      <c r="T15" s="749">
        <v>57.154026583268177</v>
      </c>
      <c r="U15" s="746">
        <v>548</v>
      </c>
      <c r="V15" s="236">
        <v>42.845973416731823</v>
      </c>
      <c r="W15" s="227"/>
      <c r="X15" s="235">
        <v>4192</v>
      </c>
      <c r="Y15" s="752">
        <v>58.629370629370626</v>
      </c>
      <c r="Z15" s="746">
        <v>3170</v>
      </c>
      <c r="AA15" s="749">
        <v>75.620229007633583</v>
      </c>
      <c r="AB15" s="746">
        <v>1022</v>
      </c>
      <c r="AC15" s="236">
        <f t="shared" si="0"/>
        <v>24.37977099236641</v>
      </c>
      <c r="AD15" s="576"/>
      <c r="AE15" s="306"/>
      <c r="AF15" s="306"/>
      <c r="AG15" s="306"/>
      <c r="AH15" s="307"/>
      <c r="AI15" s="437"/>
      <c r="AJ15" s="232"/>
      <c r="AK15" s="306"/>
      <c r="AL15" s="306"/>
      <c r="AM15" s="306"/>
      <c r="AN15" s="307"/>
      <c r="AO15" s="437"/>
      <c r="AQ15" s="306"/>
      <c r="AR15" s="306"/>
      <c r="AS15" s="306"/>
      <c r="AT15" s="307"/>
      <c r="AU15" s="437"/>
      <c r="AW15" s="306"/>
      <c r="AX15" s="306"/>
      <c r="AY15" s="306"/>
      <c r="AZ15" s="307"/>
      <c r="BA15" s="437"/>
    </row>
    <row r="16" spans="1:53" s="233" customFormat="1" ht="18" customHeight="1" x14ac:dyDescent="0.15">
      <c r="A16" s="225"/>
      <c r="B16" s="234" t="s">
        <v>9</v>
      </c>
      <c r="C16" s="227"/>
      <c r="D16" s="757">
        <f t="shared" si="1"/>
        <v>12141</v>
      </c>
      <c r="E16" s="740">
        <f t="shared" si="2"/>
        <v>7384</v>
      </c>
      <c r="F16" s="578">
        <f t="shared" si="3"/>
        <v>60.818713450292393</v>
      </c>
      <c r="G16" s="740">
        <f t="shared" si="4"/>
        <v>4757</v>
      </c>
      <c r="H16" s="238">
        <f t="shared" si="3"/>
        <v>39.1812865497076</v>
      </c>
      <c r="I16" s="227"/>
      <c r="J16" s="235">
        <f t="shared" si="5"/>
        <v>4681</v>
      </c>
      <c r="K16" s="752">
        <f t="shared" si="6"/>
        <v>38.555308458940779</v>
      </c>
      <c r="L16" s="746">
        <v>1944</v>
      </c>
      <c r="M16" s="749">
        <v>41.529587694936978</v>
      </c>
      <c r="N16" s="746">
        <v>2737</v>
      </c>
      <c r="O16" s="236">
        <v>58.470412305063022</v>
      </c>
      <c r="P16" s="227"/>
      <c r="Q16" s="235">
        <v>2080</v>
      </c>
      <c r="R16" s="752">
        <v>17.132031957828843</v>
      </c>
      <c r="S16" s="746">
        <v>1216</v>
      </c>
      <c r="T16" s="749">
        <v>58.461538461538467</v>
      </c>
      <c r="U16" s="746">
        <v>864</v>
      </c>
      <c r="V16" s="236">
        <v>41.53846153846154</v>
      </c>
      <c r="W16" s="227"/>
      <c r="X16" s="235">
        <v>5380</v>
      </c>
      <c r="Y16" s="752">
        <v>44.312659583230371</v>
      </c>
      <c r="Z16" s="746">
        <v>4224</v>
      </c>
      <c r="AA16" s="749">
        <v>78.513011152416354</v>
      </c>
      <c r="AB16" s="746">
        <v>1156</v>
      </c>
      <c r="AC16" s="236">
        <f t="shared" si="0"/>
        <v>21.486988847583643</v>
      </c>
      <c r="AD16" s="576"/>
      <c r="AE16" s="306"/>
      <c r="AF16" s="306"/>
      <c r="AG16" s="306"/>
      <c r="AH16" s="307"/>
      <c r="AI16" s="437"/>
      <c r="AJ16" s="232"/>
      <c r="AK16" s="306"/>
      <c r="AL16" s="306"/>
      <c r="AM16" s="306"/>
      <c r="AN16" s="307"/>
      <c r="AO16" s="437"/>
      <c r="AQ16" s="306"/>
      <c r="AR16" s="306"/>
      <c r="AS16" s="306"/>
      <c r="AT16" s="307"/>
      <c r="AU16" s="437"/>
      <c r="AW16" s="306"/>
      <c r="AX16" s="306"/>
      <c r="AY16" s="306"/>
      <c r="AZ16" s="307"/>
      <c r="BA16" s="437"/>
    </row>
    <row r="17" spans="1:53" s="233" customFormat="1" ht="18" customHeight="1" x14ac:dyDescent="0.15">
      <c r="A17" s="225"/>
      <c r="B17" s="234" t="s">
        <v>8</v>
      </c>
      <c r="C17" s="227"/>
      <c r="D17" s="758">
        <f t="shared" si="1"/>
        <v>5908</v>
      </c>
      <c r="E17" s="741">
        <f t="shared" si="2"/>
        <v>3808</v>
      </c>
      <c r="F17" s="579">
        <f t="shared" si="3"/>
        <v>64.454976303317537</v>
      </c>
      <c r="G17" s="741">
        <f t="shared" si="4"/>
        <v>2100</v>
      </c>
      <c r="H17" s="238">
        <f t="shared" si="3"/>
        <v>35.545023696682463</v>
      </c>
      <c r="I17" s="227"/>
      <c r="J17" s="239">
        <f t="shared" si="5"/>
        <v>1328</v>
      </c>
      <c r="K17" s="753">
        <f t="shared" si="6"/>
        <v>22.477995937711579</v>
      </c>
      <c r="L17" s="741">
        <v>548</v>
      </c>
      <c r="M17" s="579">
        <v>41.265060240963855</v>
      </c>
      <c r="N17" s="741">
        <v>780</v>
      </c>
      <c r="O17" s="236">
        <v>58.734939759036145</v>
      </c>
      <c r="P17" s="227"/>
      <c r="Q17" s="239">
        <v>1069</v>
      </c>
      <c r="R17" s="753">
        <v>18.094109681787408</v>
      </c>
      <c r="S17" s="741">
        <v>581</v>
      </c>
      <c r="T17" s="579">
        <v>54.349859681945745</v>
      </c>
      <c r="U17" s="741">
        <v>488</v>
      </c>
      <c r="V17" s="236">
        <v>45.650140318054255</v>
      </c>
      <c r="W17" s="227"/>
      <c r="X17" s="239">
        <v>3511</v>
      </c>
      <c r="Y17" s="753">
        <v>59.427894380501009</v>
      </c>
      <c r="Z17" s="741">
        <v>2679</v>
      </c>
      <c r="AA17" s="579">
        <v>76.303047564796358</v>
      </c>
      <c r="AB17" s="741">
        <v>832</v>
      </c>
      <c r="AC17" s="236">
        <f t="shared" si="0"/>
        <v>23.696952435203649</v>
      </c>
      <c r="AD17" s="576"/>
      <c r="AE17" s="306"/>
      <c r="AF17" s="306"/>
      <c r="AG17" s="306"/>
      <c r="AH17" s="307"/>
      <c r="AI17" s="437"/>
      <c r="AJ17" s="232"/>
      <c r="AK17" s="306"/>
      <c r="AL17" s="306"/>
      <c r="AM17" s="306"/>
      <c r="AN17" s="307"/>
      <c r="AO17" s="437"/>
      <c r="AQ17" s="306"/>
      <c r="AR17" s="306"/>
      <c r="AS17" s="306"/>
      <c r="AT17" s="307"/>
      <c r="AU17" s="437"/>
      <c r="AW17" s="306"/>
      <c r="AX17" s="306"/>
      <c r="AY17" s="306"/>
      <c r="AZ17" s="307"/>
      <c r="BA17" s="437"/>
    </row>
    <row r="18" spans="1:53" s="233" customFormat="1" ht="18" customHeight="1" x14ac:dyDescent="0.15">
      <c r="A18" s="225"/>
      <c r="B18" s="234" t="s">
        <v>7</v>
      </c>
      <c r="C18" s="227"/>
      <c r="D18" s="757">
        <f t="shared" si="1"/>
        <v>33371</v>
      </c>
      <c r="E18" s="740">
        <f t="shared" si="2"/>
        <v>21910</v>
      </c>
      <c r="F18" s="578">
        <f t="shared" si="3"/>
        <v>65.655808935902428</v>
      </c>
      <c r="G18" s="740">
        <f t="shared" si="4"/>
        <v>11461</v>
      </c>
      <c r="H18" s="238">
        <f t="shared" si="3"/>
        <v>34.344191064097565</v>
      </c>
      <c r="I18" s="227"/>
      <c r="J18" s="235">
        <f t="shared" si="5"/>
        <v>6716</v>
      </c>
      <c r="K18" s="752">
        <f t="shared" si="6"/>
        <v>20.125258457942525</v>
      </c>
      <c r="L18" s="746">
        <v>2764</v>
      </c>
      <c r="M18" s="749">
        <v>41.155449672424062</v>
      </c>
      <c r="N18" s="746">
        <v>3952</v>
      </c>
      <c r="O18" s="236">
        <v>58.844550327575938</v>
      </c>
      <c r="P18" s="227"/>
      <c r="Q18" s="235">
        <v>4931</v>
      </c>
      <c r="R18" s="752">
        <v>14.776302777861016</v>
      </c>
      <c r="S18" s="746">
        <v>2814</v>
      </c>
      <c r="T18" s="749">
        <v>57.0675319407828</v>
      </c>
      <c r="U18" s="746">
        <v>2117</v>
      </c>
      <c r="V18" s="236">
        <v>42.9324680592172</v>
      </c>
      <c r="W18" s="227"/>
      <c r="X18" s="235">
        <v>21724</v>
      </c>
      <c r="Y18" s="752">
        <v>65.098438764196459</v>
      </c>
      <c r="Z18" s="746">
        <v>16332</v>
      </c>
      <c r="AA18" s="749">
        <v>75.179524949364762</v>
      </c>
      <c r="AB18" s="746">
        <v>5392</v>
      </c>
      <c r="AC18" s="236">
        <f t="shared" si="0"/>
        <v>24.820475050635242</v>
      </c>
      <c r="AD18" s="576"/>
      <c r="AE18" s="306"/>
      <c r="AF18" s="306"/>
      <c r="AG18" s="306"/>
      <c r="AH18" s="307"/>
      <c r="AI18" s="437"/>
      <c r="AJ18" s="232"/>
      <c r="AK18" s="306"/>
      <c r="AL18" s="306"/>
      <c r="AM18" s="306"/>
      <c r="AN18" s="307"/>
      <c r="AO18" s="437"/>
      <c r="AQ18" s="306"/>
      <c r="AR18" s="306"/>
      <c r="AS18" s="306"/>
      <c r="AT18" s="307"/>
      <c r="AU18" s="437"/>
      <c r="AW18" s="306"/>
      <c r="AX18" s="306"/>
      <c r="AY18" s="306"/>
      <c r="AZ18" s="307"/>
      <c r="BA18" s="437"/>
    </row>
    <row r="19" spans="1:53" s="233" customFormat="1" ht="18" customHeight="1" x14ac:dyDescent="0.15">
      <c r="A19" s="225"/>
      <c r="B19" s="234" t="s">
        <v>43</v>
      </c>
      <c r="C19" s="227"/>
      <c r="D19" s="757">
        <f t="shared" si="1"/>
        <v>20986</v>
      </c>
      <c r="E19" s="740">
        <f t="shared" si="2"/>
        <v>13440</v>
      </c>
      <c r="F19" s="578">
        <f t="shared" si="3"/>
        <v>64.042695130086727</v>
      </c>
      <c r="G19" s="740">
        <f t="shared" si="4"/>
        <v>7546</v>
      </c>
      <c r="H19" s="238">
        <f t="shared" si="3"/>
        <v>35.957304869913273</v>
      </c>
      <c r="I19" s="227"/>
      <c r="J19" s="235">
        <f t="shared" si="5"/>
        <v>5107</v>
      </c>
      <c r="K19" s="752">
        <f t="shared" si="6"/>
        <v>24.335271133136377</v>
      </c>
      <c r="L19" s="746">
        <v>2046</v>
      </c>
      <c r="M19" s="749">
        <v>40.062659095359308</v>
      </c>
      <c r="N19" s="746">
        <v>3061</v>
      </c>
      <c r="O19" s="236">
        <v>59.937340904640692</v>
      </c>
      <c r="P19" s="227"/>
      <c r="Q19" s="235">
        <v>3041</v>
      </c>
      <c r="R19" s="752">
        <v>14.4906127894787</v>
      </c>
      <c r="S19" s="746">
        <v>1785</v>
      </c>
      <c r="T19" s="749">
        <v>58.697796777375864</v>
      </c>
      <c r="U19" s="746">
        <v>1256</v>
      </c>
      <c r="V19" s="236">
        <v>41.302203222624136</v>
      </c>
      <c r="W19" s="227"/>
      <c r="X19" s="235">
        <v>12838</v>
      </c>
      <c r="Y19" s="752">
        <v>61.174116077384923</v>
      </c>
      <c r="Z19" s="746">
        <v>9609</v>
      </c>
      <c r="AA19" s="749">
        <v>74.848107181804025</v>
      </c>
      <c r="AB19" s="746">
        <v>3229</v>
      </c>
      <c r="AC19" s="236">
        <f t="shared" si="0"/>
        <v>25.151892818195982</v>
      </c>
      <c r="AD19" s="576"/>
      <c r="AE19" s="306"/>
      <c r="AF19" s="306"/>
      <c r="AG19" s="306"/>
      <c r="AH19" s="307"/>
      <c r="AI19" s="437"/>
      <c r="AJ19" s="232"/>
      <c r="AK19" s="306"/>
      <c r="AL19" s="306"/>
      <c r="AM19" s="306"/>
      <c r="AN19" s="307"/>
      <c r="AO19" s="437"/>
      <c r="AQ19" s="306"/>
      <c r="AR19" s="306"/>
      <c r="AS19" s="306"/>
      <c r="AT19" s="307"/>
      <c r="AU19" s="437"/>
      <c r="AW19" s="306"/>
      <c r="AX19" s="306"/>
      <c r="AY19" s="306"/>
      <c r="AZ19" s="307"/>
      <c r="BA19" s="437"/>
    </row>
    <row r="20" spans="1:53" s="233" customFormat="1" ht="18" customHeight="1" x14ac:dyDescent="0.15">
      <c r="A20" s="225"/>
      <c r="B20" s="234" t="s">
        <v>44</v>
      </c>
      <c r="C20" s="227"/>
      <c r="D20" s="757">
        <f t="shared" si="1"/>
        <v>42941</v>
      </c>
      <c r="E20" s="740">
        <f t="shared" si="2"/>
        <v>27583</v>
      </c>
      <c r="F20" s="578">
        <f t="shared" si="3"/>
        <v>64.234647539647426</v>
      </c>
      <c r="G20" s="740">
        <f t="shared" si="4"/>
        <v>15358</v>
      </c>
      <c r="H20" s="238">
        <f t="shared" si="3"/>
        <v>35.765352460352581</v>
      </c>
      <c r="I20" s="227"/>
      <c r="J20" s="235">
        <f t="shared" si="5"/>
        <v>12309</v>
      </c>
      <c r="K20" s="752">
        <f t="shared" si="6"/>
        <v>28.664912321557484</v>
      </c>
      <c r="L20" s="746">
        <v>5158</v>
      </c>
      <c r="M20" s="749">
        <v>41.904297668372735</v>
      </c>
      <c r="N20" s="746">
        <v>7151</v>
      </c>
      <c r="O20" s="236">
        <v>58.095702331627265</v>
      </c>
      <c r="P20" s="227"/>
      <c r="Q20" s="235">
        <v>6779</v>
      </c>
      <c r="R20" s="752">
        <v>15.786777205933722</v>
      </c>
      <c r="S20" s="746">
        <v>3891</v>
      </c>
      <c r="T20" s="749">
        <v>57.397846290013277</v>
      </c>
      <c r="U20" s="746">
        <v>2888</v>
      </c>
      <c r="V20" s="236">
        <v>42.602153709986723</v>
      </c>
      <c r="W20" s="227"/>
      <c r="X20" s="235">
        <v>23853</v>
      </c>
      <c r="Y20" s="752">
        <v>55.548310472508788</v>
      </c>
      <c r="Z20" s="746">
        <v>18534</v>
      </c>
      <c r="AA20" s="749">
        <v>77.700918123506483</v>
      </c>
      <c r="AB20" s="746">
        <v>5319</v>
      </c>
      <c r="AC20" s="236">
        <f t="shared" si="0"/>
        <v>22.299081876493524</v>
      </c>
      <c r="AD20" s="576"/>
      <c r="AE20" s="306"/>
      <c r="AF20" s="306"/>
      <c r="AG20" s="306"/>
      <c r="AH20" s="307"/>
      <c r="AI20" s="437"/>
      <c r="AJ20" s="232"/>
      <c r="AK20" s="306"/>
      <c r="AL20" s="306"/>
      <c r="AM20" s="306"/>
      <c r="AN20" s="307"/>
      <c r="AO20" s="437"/>
      <c r="AQ20" s="306"/>
      <c r="AR20" s="306"/>
      <c r="AS20" s="306"/>
      <c r="AT20" s="307"/>
      <c r="AU20" s="437"/>
      <c r="AW20" s="306"/>
      <c r="AX20" s="306"/>
      <c r="AY20" s="306"/>
      <c r="AZ20" s="307"/>
      <c r="BA20" s="437"/>
    </row>
    <row r="21" spans="1:53" s="233" customFormat="1" ht="18" customHeight="1" x14ac:dyDescent="0.15">
      <c r="A21" s="225"/>
      <c r="B21" s="234" t="s">
        <v>6</v>
      </c>
      <c r="C21" s="227"/>
      <c r="D21" s="757">
        <f t="shared" si="1"/>
        <v>41010</v>
      </c>
      <c r="E21" s="740">
        <f t="shared" si="2"/>
        <v>26638</v>
      </c>
      <c r="F21" s="578">
        <f t="shared" si="3"/>
        <v>64.954889051450877</v>
      </c>
      <c r="G21" s="740">
        <f t="shared" si="4"/>
        <v>14372</v>
      </c>
      <c r="H21" s="238">
        <f t="shared" si="3"/>
        <v>35.045110948549137</v>
      </c>
      <c r="I21" s="227"/>
      <c r="J21" s="235">
        <f t="shared" si="5"/>
        <v>9408</v>
      </c>
      <c r="K21" s="752">
        <f t="shared" si="6"/>
        <v>22.940746159473299</v>
      </c>
      <c r="L21" s="746">
        <v>3821</v>
      </c>
      <c r="M21" s="749">
        <v>40.614370748299322</v>
      </c>
      <c r="N21" s="746">
        <v>5587</v>
      </c>
      <c r="O21" s="236">
        <v>59.385629251700678</v>
      </c>
      <c r="P21" s="227"/>
      <c r="Q21" s="235">
        <v>7299</v>
      </c>
      <c r="R21" s="752">
        <v>17.798098024871983</v>
      </c>
      <c r="S21" s="746">
        <v>4228</v>
      </c>
      <c r="T21" s="749">
        <v>57.92574325250034</v>
      </c>
      <c r="U21" s="746">
        <v>3071</v>
      </c>
      <c r="V21" s="236">
        <v>42.074256747499653</v>
      </c>
      <c r="W21" s="227"/>
      <c r="X21" s="235">
        <v>24303</v>
      </c>
      <c r="Y21" s="752">
        <v>59.261155815654718</v>
      </c>
      <c r="Z21" s="746">
        <v>18589</v>
      </c>
      <c r="AA21" s="749">
        <v>76.488499362218647</v>
      </c>
      <c r="AB21" s="746">
        <v>5714</v>
      </c>
      <c r="AC21" s="236">
        <f t="shared" si="0"/>
        <v>23.511500637781342</v>
      </c>
      <c r="AD21" s="576"/>
      <c r="AE21" s="306"/>
      <c r="AF21" s="306"/>
      <c r="AG21" s="306"/>
      <c r="AH21" s="307"/>
      <c r="AI21" s="438"/>
      <c r="AJ21" s="232"/>
      <c r="AK21" s="306"/>
      <c r="AL21" s="306"/>
      <c r="AM21" s="306"/>
      <c r="AN21" s="307"/>
      <c r="AO21" s="437"/>
      <c r="AQ21" s="306"/>
      <c r="AR21" s="306"/>
      <c r="AS21" s="306"/>
      <c r="AT21" s="307"/>
      <c r="AU21" s="437"/>
      <c r="AW21" s="306"/>
      <c r="AX21" s="306"/>
      <c r="AY21" s="306"/>
      <c r="AZ21" s="307"/>
      <c r="BA21" s="437"/>
    </row>
    <row r="22" spans="1:53" s="233" customFormat="1" ht="18" customHeight="1" x14ac:dyDescent="0.15">
      <c r="A22" s="225"/>
      <c r="B22" s="234" t="s">
        <v>5</v>
      </c>
      <c r="C22" s="227"/>
      <c r="D22" s="757">
        <f t="shared" si="1"/>
        <v>11341</v>
      </c>
      <c r="E22" s="740">
        <f t="shared" si="2"/>
        <v>7519</v>
      </c>
      <c r="F22" s="578">
        <f t="shared" si="3"/>
        <v>66.299268142139141</v>
      </c>
      <c r="G22" s="740">
        <f t="shared" si="4"/>
        <v>3822</v>
      </c>
      <c r="H22" s="238">
        <f t="shared" si="3"/>
        <v>33.700731857860859</v>
      </c>
      <c r="I22" s="227"/>
      <c r="J22" s="235">
        <f t="shared" si="5"/>
        <v>2586</v>
      </c>
      <c r="K22" s="752">
        <f t="shared" si="6"/>
        <v>22.802222026276343</v>
      </c>
      <c r="L22" s="746">
        <v>1078</v>
      </c>
      <c r="M22" s="749">
        <v>41.686001546790408</v>
      </c>
      <c r="N22" s="746">
        <v>1508</v>
      </c>
      <c r="O22" s="236">
        <v>58.313998453209592</v>
      </c>
      <c r="P22" s="227"/>
      <c r="Q22" s="235">
        <v>1811</v>
      </c>
      <c r="R22" s="752">
        <v>15.968609470064369</v>
      </c>
      <c r="S22" s="746">
        <v>1071</v>
      </c>
      <c r="T22" s="749">
        <v>59.138597459966867</v>
      </c>
      <c r="U22" s="746">
        <v>740</v>
      </c>
      <c r="V22" s="236">
        <v>40.861402540033133</v>
      </c>
      <c r="W22" s="227"/>
      <c r="X22" s="235">
        <v>6944</v>
      </c>
      <c r="Y22" s="752">
        <v>61.229168503659295</v>
      </c>
      <c r="Z22" s="746">
        <v>5370</v>
      </c>
      <c r="AA22" s="749">
        <v>77.332949308755758</v>
      </c>
      <c r="AB22" s="746">
        <v>1574</v>
      </c>
      <c r="AC22" s="236">
        <f t="shared" si="0"/>
        <v>22.667050691244238</v>
      </c>
      <c r="AD22" s="576"/>
      <c r="AE22" s="306"/>
      <c r="AF22" s="306"/>
      <c r="AG22" s="306"/>
      <c r="AH22" s="307"/>
      <c r="AI22" s="437"/>
      <c r="AJ22" s="232"/>
      <c r="AK22" s="306"/>
      <c r="AL22" s="306"/>
      <c r="AM22" s="306"/>
      <c r="AN22" s="307"/>
      <c r="AO22" s="437"/>
      <c r="AQ22" s="306"/>
      <c r="AR22" s="306"/>
      <c r="AS22" s="306"/>
      <c r="AT22" s="307"/>
      <c r="AU22" s="437"/>
      <c r="AW22" s="306"/>
      <c r="AX22" s="306"/>
      <c r="AY22" s="306"/>
      <c r="AZ22" s="307"/>
      <c r="BA22" s="437"/>
    </row>
    <row r="23" spans="1:53" s="233" customFormat="1" ht="18" customHeight="1" x14ac:dyDescent="0.15">
      <c r="A23" s="225"/>
      <c r="B23" s="234" t="s">
        <v>38</v>
      </c>
      <c r="C23" s="227"/>
      <c r="D23" s="757">
        <f t="shared" si="1"/>
        <v>24248</v>
      </c>
      <c r="E23" s="740">
        <f t="shared" si="2"/>
        <v>16162</v>
      </c>
      <c r="F23" s="578">
        <f t="shared" si="3"/>
        <v>66.652919828439465</v>
      </c>
      <c r="G23" s="740">
        <f t="shared" si="4"/>
        <v>8086</v>
      </c>
      <c r="H23" s="238">
        <f t="shared" si="3"/>
        <v>33.347080171560542</v>
      </c>
      <c r="I23" s="227"/>
      <c r="J23" s="235">
        <f t="shared" si="5"/>
        <v>5214</v>
      </c>
      <c r="K23" s="752">
        <f t="shared" si="6"/>
        <v>21.50280435499835</v>
      </c>
      <c r="L23" s="746">
        <v>2217</v>
      </c>
      <c r="M23" s="749">
        <v>42.520138089758341</v>
      </c>
      <c r="N23" s="746">
        <v>2997</v>
      </c>
      <c r="O23" s="236">
        <v>57.479861910241659</v>
      </c>
      <c r="P23" s="227"/>
      <c r="Q23" s="235">
        <v>4052</v>
      </c>
      <c r="R23" s="752">
        <v>16.710656548993732</v>
      </c>
      <c r="S23" s="746">
        <v>2270</v>
      </c>
      <c r="T23" s="749">
        <v>56.021717670286279</v>
      </c>
      <c r="U23" s="746">
        <v>1782</v>
      </c>
      <c r="V23" s="236">
        <v>43.978282329713721</v>
      </c>
      <c r="W23" s="227"/>
      <c r="X23" s="235">
        <v>14982</v>
      </c>
      <c r="Y23" s="752">
        <v>61.786539096007921</v>
      </c>
      <c r="Z23" s="746">
        <v>11675</v>
      </c>
      <c r="AA23" s="749">
        <v>77.926845547990922</v>
      </c>
      <c r="AB23" s="746">
        <v>3307</v>
      </c>
      <c r="AC23" s="236">
        <f t="shared" si="0"/>
        <v>22.073154452009078</v>
      </c>
      <c r="AD23" s="576"/>
      <c r="AE23" s="306"/>
      <c r="AF23" s="306"/>
      <c r="AG23" s="306"/>
      <c r="AH23" s="307"/>
      <c r="AI23" s="437"/>
      <c r="AJ23" s="232"/>
      <c r="AK23" s="306"/>
      <c r="AL23" s="306"/>
      <c r="AM23" s="306"/>
      <c r="AN23" s="307"/>
      <c r="AO23" s="437"/>
      <c r="AQ23" s="306"/>
      <c r="AR23" s="306"/>
      <c r="AS23" s="306"/>
      <c r="AT23" s="307"/>
      <c r="AU23" s="437"/>
      <c r="AW23" s="306"/>
      <c r="AX23" s="306"/>
      <c r="AY23" s="306"/>
      <c r="AZ23" s="307"/>
      <c r="BA23" s="437"/>
    </row>
    <row r="24" spans="1:53" s="233" customFormat="1" ht="18" customHeight="1" x14ac:dyDescent="0.15">
      <c r="A24" s="225"/>
      <c r="B24" s="234" t="s">
        <v>45</v>
      </c>
      <c r="C24" s="227"/>
      <c r="D24" s="757">
        <f t="shared" si="1"/>
        <v>56143</v>
      </c>
      <c r="E24" s="740">
        <f t="shared" si="2"/>
        <v>38319</v>
      </c>
      <c r="F24" s="578">
        <f t="shared" si="3"/>
        <v>68.2524980852466</v>
      </c>
      <c r="G24" s="740">
        <f t="shared" si="4"/>
        <v>17824</v>
      </c>
      <c r="H24" s="238">
        <f t="shared" si="3"/>
        <v>31.747501914753396</v>
      </c>
      <c r="I24" s="227"/>
      <c r="J24" s="235">
        <f t="shared" si="5"/>
        <v>14149</v>
      </c>
      <c r="K24" s="752">
        <f t="shared" si="6"/>
        <v>25.201717043976991</v>
      </c>
      <c r="L24" s="746">
        <v>7117</v>
      </c>
      <c r="M24" s="749">
        <v>50.300374584776307</v>
      </c>
      <c r="N24" s="746">
        <v>7032</v>
      </c>
      <c r="O24" s="236">
        <v>49.699625415223693</v>
      </c>
      <c r="P24" s="227"/>
      <c r="Q24" s="235">
        <v>8688</v>
      </c>
      <c r="R24" s="752">
        <v>15.474769784300804</v>
      </c>
      <c r="S24" s="746">
        <v>5269</v>
      </c>
      <c r="T24" s="749">
        <v>60.646869244935544</v>
      </c>
      <c r="U24" s="746">
        <v>3419</v>
      </c>
      <c r="V24" s="236">
        <v>39.353130755064456</v>
      </c>
      <c r="W24" s="227"/>
      <c r="X24" s="235">
        <v>33306</v>
      </c>
      <c r="Y24" s="752">
        <v>59.323513171722212</v>
      </c>
      <c r="Z24" s="746">
        <v>25933</v>
      </c>
      <c r="AA24" s="749">
        <v>77.862847534978684</v>
      </c>
      <c r="AB24" s="746">
        <v>7373</v>
      </c>
      <c r="AC24" s="236">
        <f t="shared" si="0"/>
        <v>22.137152465021316</v>
      </c>
      <c r="AD24" s="576"/>
      <c r="AE24" s="306"/>
      <c r="AF24" s="306"/>
      <c r="AG24" s="306"/>
      <c r="AH24" s="307"/>
      <c r="AI24" s="437"/>
      <c r="AJ24" s="232"/>
      <c r="AK24" s="306"/>
      <c r="AL24" s="306"/>
      <c r="AM24" s="306"/>
      <c r="AN24" s="307"/>
      <c r="AO24" s="437"/>
      <c r="AQ24" s="306"/>
      <c r="AR24" s="306"/>
      <c r="AS24" s="306"/>
      <c r="AT24" s="307"/>
      <c r="AU24" s="437"/>
      <c r="AW24" s="306"/>
      <c r="AX24" s="306"/>
      <c r="AY24" s="306"/>
      <c r="AZ24" s="307"/>
      <c r="BA24" s="437"/>
    </row>
    <row r="25" spans="1:53" s="241" customFormat="1" ht="18" customHeight="1" x14ac:dyDescent="0.15">
      <c r="A25" s="240"/>
      <c r="B25" s="234" t="s">
        <v>46</v>
      </c>
      <c r="C25" s="227"/>
      <c r="D25" s="757">
        <f t="shared" si="1"/>
        <v>12623</v>
      </c>
      <c r="E25" s="740">
        <f t="shared" si="2"/>
        <v>7352</v>
      </c>
      <c r="F25" s="578">
        <f t="shared" si="3"/>
        <v>58.242889962766377</v>
      </c>
      <c r="G25" s="740">
        <f t="shared" si="4"/>
        <v>5271</v>
      </c>
      <c r="H25" s="238">
        <f t="shared" si="3"/>
        <v>41.757110037233616</v>
      </c>
      <c r="I25" s="227"/>
      <c r="J25" s="235">
        <f t="shared" si="5"/>
        <v>4740</v>
      </c>
      <c r="K25" s="752">
        <f t="shared" si="6"/>
        <v>37.550503049988116</v>
      </c>
      <c r="L25" s="746">
        <v>1732</v>
      </c>
      <c r="M25" s="749">
        <v>36.540084388185655</v>
      </c>
      <c r="N25" s="746">
        <v>3008</v>
      </c>
      <c r="O25" s="236">
        <v>63.459915611814345</v>
      </c>
      <c r="P25" s="227"/>
      <c r="Q25" s="235">
        <v>1874</v>
      </c>
      <c r="R25" s="752">
        <v>14.845916184742137</v>
      </c>
      <c r="S25" s="746">
        <v>1053</v>
      </c>
      <c r="T25" s="749">
        <v>56.18996798292423</v>
      </c>
      <c r="U25" s="746">
        <v>821</v>
      </c>
      <c r="V25" s="236">
        <v>43.81003201707577</v>
      </c>
      <c r="W25" s="227"/>
      <c r="X25" s="235">
        <v>6009</v>
      </c>
      <c r="Y25" s="752">
        <v>47.603580765269747</v>
      </c>
      <c r="Z25" s="746">
        <v>4567</v>
      </c>
      <c r="AA25" s="749">
        <v>76.002662672657678</v>
      </c>
      <c r="AB25" s="746">
        <v>1442</v>
      </c>
      <c r="AC25" s="236">
        <f t="shared" si="0"/>
        <v>23.997337327342319</v>
      </c>
      <c r="AD25" s="576"/>
      <c r="AE25" s="306"/>
      <c r="AF25" s="306"/>
      <c r="AG25" s="306"/>
      <c r="AH25" s="307"/>
      <c r="AI25" s="437"/>
      <c r="AJ25" s="232"/>
      <c r="AK25" s="306"/>
      <c r="AL25" s="306"/>
      <c r="AM25" s="306"/>
      <c r="AN25" s="307"/>
      <c r="AO25" s="437"/>
      <c r="AQ25" s="306"/>
      <c r="AR25" s="306"/>
      <c r="AS25" s="306"/>
      <c r="AT25" s="307"/>
      <c r="AU25" s="437"/>
      <c r="AW25" s="306"/>
      <c r="AX25" s="306"/>
      <c r="AY25" s="306"/>
      <c r="AZ25" s="307"/>
      <c r="BA25" s="437"/>
    </row>
    <row r="26" spans="1:53" s="233" customFormat="1" ht="18" customHeight="1" x14ac:dyDescent="0.15">
      <c r="B26" s="234" t="s">
        <v>47</v>
      </c>
      <c r="C26" s="227"/>
      <c r="D26" s="759">
        <f t="shared" si="1"/>
        <v>3439</v>
      </c>
      <c r="E26" s="742">
        <f t="shared" si="2"/>
        <v>2372</v>
      </c>
      <c r="F26" s="580">
        <f t="shared" si="3"/>
        <v>68.973538819424249</v>
      </c>
      <c r="G26" s="742">
        <f t="shared" si="4"/>
        <v>1067</v>
      </c>
      <c r="H26" s="238">
        <f t="shared" si="3"/>
        <v>31.026461180575748</v>
      </c>
      <c r="I26" s="227"/>
      <c r="J26" s="239">
        <f t="shared" si="5"/>
        <v>650</v>
      </c>
      <c r="K26" s="753">
        <f t="shared" si="6"/>
        <v>18.900843268391974</v>
      </c>
      <c r="L26" s="741">
        <v>302</v>
      </c>
      <c r="M26" s="579">
        <v>46.46153846153846</v>
      </c>
      <c r="N26" s="741">
        <v>348</v>
      </c>
      <c r="O26" s="236">
        <v>53.538461538461533</v>
      </c>
      <c r="P26" s="227"/>
      <c r="Q26" s="239">
        <v>514</v>
      </c>
      <c r="R26" s="753">
        <v>14.946205292236115</v>
      </c>
      <c r="S26" s="741">
        <v>301</v>
      </c>
      <c r="T26" s="579">
        <v>58.560311284046698</v>
      </c>
      <c r="U26" s="741">
        <v>213</v>
      </c>
      <c r="V26" s="236">
        <v>41.439688715953309</v>
      </c>
      <c r="W26" s="227"/>
      <c r="X26" s="239">
        <v>2275</v>
      </c>
      <c r="Y26" s="753">
        <v>66.152951439371904</v>
      </c>
      <c r="Z26" s="741">
        <v>1769</v>
      </c>
      <c r="AA26" s="579">
        <v>77.758241758241752</v>
      </c>
      <c r="AB26" s="741">
        <v>506</v>
      </c>
      <c r="AC26" s="236">
        <f t="shared" si="0"/>
        <v>22.241758241758241</v>
      </c>
      <c r="AD26" s="576"/>
      <c r="AE26" s="306"/>
      <c r="AF26" s="306"/>
      <c r="AG26" s="306"/>
      <c r="AH26" s="307"/>
      <c r="AI26" s="437"/>
      <c r="AJ26" s="232"/>
      <c r="AK26" s="306"/>
      <c r="AL26" s="306"/>
      <c r="AM26" s="306"/>
      <c r="AN26" s="307"/>
      <c r="AO26" s="437"/>
      <c r="AQ26" s="306"/>
      <c r="AR26" s="306"/>
      <c r="AS26" s="306"/>
      <c r="AT26" s="307"/>
      <c r="AU26" s="437"/>
      <c r="AW26" s="306"/>
      <c r="AX26" s="306"/>
      <c r="AY26" s="306"/>
      <c r="AZ26" s="307"/>
      <c r="BA26" s="437"/>
    </row>
    <row r="27" spans="1:53" s="233" customFormat="1" ht="18" customHeight="1" x14ac:dyDescent="0.15">
      <c r="B27" s="234" t="s">
        <v>48</v>
      </c>
      <c r="C27" s="227"/>
      <c r="D27" s="759">
        <f t="shared" si="1"/>
        <v>16728</v>
      </c>
      <c r="E27" s="742">
        <f t="shared" si="2"/>
        <v>11261</v>
      </c>
      <c r="F27" s="580">
        <f t="shared" si="3"/>
        <v>67.318268770923012</v>
      </c>
      <c r="G27" s="742">
        <f t="shared" si="4"/>
        <v>5467</v>
      </c>
      <c r="H27" s="238">
        <f t="shared" si="3"/>
        <v>32.681731229077002</v>
      </c>
      <c r="I27" s="227"/>
      <c r="J27" s="239">
        <f t="shared" si="5"/>
        <v>3381</v>
      </c>
      <c r="K27" s="753">
        <f t="shared" si="6"/>
        <v>20.211621233859397</v>
      </c>
      <c r="L27" s="741">
        <v>1413</v>
      </c>
      <c r="M27" s="579">
        <v>41.79236912156167</v>
      </c>
      <c r="N27" s="741">
        <v>1968</v>
      </c>
      <c r="O27" s="236">
        <v>58.20763087843833</v>
      </c>
      <c r="P27" s="227"/>
      <c r="Q27" s="239">
        <v>2592</v>
      </c>
      <c r="R27" s="753">
        <v>15.494978479196556</v>
      </c>
      <c r="S27" s="741">
        <v>1472</v>
      </c>
      <c r="T27" s="579">
        <v>56.79012345679012</v>
      </c>
      <c r="U27" s="741">
        <v>1120</v>
      </c>
      <c r="V27" s="236">
        <v>43.209876543209873</v>
      </c>
      <c r="W27" s="227"/>
      <c r="X27" s="239">
        <v>10755</v>
      </c>
      <c r="Y27" s="753">
        <v>64.293400286944049</v>
      </c>
      <c r="Z27" s="741">
        <v>8376</v>
      </c>
      <c r="AA27" s="579">
        <v>77.880055788005578</v>
      </c>
      <c r="AB27" s="741">
        <v>2379</v>
      </c>
      <c r="AC27" s="236">
        <f t="shared" si="0"/>
        <v>22.119944211994422</v>
      </c>
      <c r="AD27" s="576"/>
      <c r="AE27" s="306"/>
      <c r="AF27" s="306"/>
      <c r="AG27" s="306"/>
      <c r="AH27" s="307"/>
      <c r="AI27" s="438"/>
      <c r="AJ27" s="232"/>
      <c r="AK27" s="306"/>
      <c r="AL27" s="306"/>
      <c r="AM27" s="306"/>
      <c r="AN27" s="307"/>
      <c r="AO27" s="437"/>
      <c r="AQ27" s="306"/>
      <c r="AR27" s="306"/>
      <c r="AS27" s="306"/>
      <c r="AT27" s="307"/>
      <c r="AU27" s="437"/>
      <c r="AW27" s="306"/>
      <c r="AX27" s="306"/>
      <c r="AY27" s="306"/>
      <c r="AZ27" s="307"/>
      <c r="BA27" s="437"/>
    </row>
    <row r="28" spans="1:53" s="233" customFormat="1" ht="18" customHeight="1" x14ac:dyDescent="0.15">
      <c r="B28" s="234" t="s">
        <v>49</v>
      </c>
      <c r="C28" s="227"/>
      <c r="D28" s="759">
        <f t="shared" si="1"/>
        <v>2378</v>
      </c>
      <c r="E28" s="742">
        <f t="shared" si="2"/>
        <v>1537</v>
      </c>
      <c r="F28" s="580">
        <f t="shared" si="3"/>
        <v>64.634146341463421</v>
      </c>
      <c r="G28" s="742">
        <f t="shared" si="4"/>
        <v>841</v>
      </c>
      <c r="H28" s="244">
        <f t="shared" si="3"/>
        <v>35.365853658536587</v>
      </c>
      <c r="I28" s="227"/>
      <c r="J28" s="239">
        <f t="shared" si="5"/>
        <v>546</v>
      </c>
      <c r="K28" s="753">
        <f t="shared" si="6"/>
        <v>22.960470984020183</v>
      </c>
      <c r="L28" s="741">
        <v>231</v>
      </c>
      <c r="M28" s="579">
        <v>42.307692307692307</v>
      </c>
      <c r="N28" s="741">
        <v>315</v>
      </c>
      <c r="O28" s="243">
        <v>57.692307692307686</v>
      </c>
      <c r="P28" s="227"/>
      <c r="Q28" s="239">
        <v>363</v>
      </c>
      <c r="R28" s="753">
        <v>15.264928511354078</v>
      </c>
      <c r="S28" s="741">
        <v>209</v>
      </c>
      <c r="T28" s="579">
        <v>57.575757575757578</v>
      </c>
      <c r="U28" s="741">
        <v>154</v>
      </c>
      <c r="V28" s="243">
        <v>42.424242424242422</v>
      </c>
      <c r="W28" s="227"/>
      <c r="X28" s="239">
        <v>1469</v>
      </c>
      <c r="Y28" s="753">
        <v>61.774600504625731</v>
      </c>
      <c r="Z28" s="741">
        <v>1097</v>
      </c>
      <c r="AA28" s="579">
        <v>74.676650782845471</v>
      </c>
      <c r="AB28" s="741">
        <v>372</v>
      </c>
      <c r="AC28" s="243">
        <f t="shared" si="0"/>
        <v>25.323349217154529</v>
      </c>
      <c r="AD28" s="576"/>
      <c r="AE28" s="306"/>
      <c r="AF28" s="306"/>
      <c r="AG28" s="306"/>
      <c r="AH28" s="307"/>
      <c r="AI28" s="437"/>
      <c r="AJ28" s="232"/>
      <c r="AK28" s="306"/>
      <c r="AL28" s="306"/>
      <c r="AM28" s="306"/>
      <c r="AN28" s="307"/>
      <c r="AO28" s="437"/>
      <c r="AQ28" s="306"/>
      <c r="AR28" s="306"/>
      <c r="AS28" s="306"/>
      <c r="AT28" s="307"/>
      <c r="AU28" s="437"/>
      <c r="AW28" s="306"/>
      <c r="AX28" s="306"/>
      <c r="AY28" s="306"/>
      <c r="AZ28" s="307"/>
      <c r="BA28" s="437"/>
    </row>
    <row r="29" spans="1:53" s="233" customFormat="1" ht="18" customHeight="1" x14ac:dyDescent="0.15">
      <c r="B29" s="245" t="s">
        <v>4</v>
      </c>
      <c r="C29" s="227"/>
      <c r="D29" s="760">
        <f t="shared" si="1"/>
        <v>1084</v>
      </c>
      <c r="E29" s="743">
        <f t="shared" si="2"/>
        <v>586</v>
      </c>
      <c r="F29" s="581">
        <f t="shared" si="3"/>
        <v>54.059040590405907</v>
      </c>
      <c r="G29" s="743">
        <f t="shared" si="4"/>
        <v>498</v>
      </c>
      <c r="H29" s="249">
        <f t="shared" si="3"/>
        <v>45.940959409594093</v>
      </c>
      <c r="I29" s="227"/>
      <c r="J29" s="246">
        <f t="shared" si="5"/>
        <v>609</v>
      </c>
      <c r="K29" s="754">
        <f t="shared" si="6"/>
        <v>56.180811808118079</v>
      </c>
      <c r="L29" s="747">
        <v>228</v>
      </c>
      <c r="M29" s="750">
        <v>37.438423645320199</v>
      </c>
      <c r="N29" s="747">
        <v>381</v>
      </c>
      <c r="O29" s="247">
        <v>62.561576354679801</v>
      </c>
      <c r="P29" s="227"/>
      <c r="Q29" s="246">
        <v>153</v>
      </c>
      <c r="R29" s="754">
        <v>14.114391143911439</v>
      </c>
      <c r="S29" s="747">
        <v>102</v>
      </c>
      <c r="T29" s="750">
        <v>66.666666666666657</v>
      </c>
      <c r="U29" s="747">
        <v>51</v>
      </c>
      <c r="V29" s="247">
        <v>33.333333333333329</v>
      </c>
      <c r="W29" s="227"/>
      <c r="X29" s="246">
        <v>322</v>
      </c>
      <c r="Y29" s="754">
        <v>29.704797047970477</v>
      </c>
      <c r="Z29" s="747">
        <v>256</v>
      </c>
      <c r="AA29" s="750">
        <v>79.503105590062106</v>
      </c>
      <c r="AB29" s="747">
        <v>66</v>
      </c>
      <c r="AC29" s="247">
        <f t="shared" si="0"/>
        <v>20.496894409937887</v>
      </c>
      <c r="AD29" s="576"/>
      <c r="AE29" s="306"/>
      <c r="AF29" s="306"/>
      <c r="AG29" s="306"/>
      <c r="AH29" s="307"/>
      <c r="AI29" s="437"/>
      <c r="AJ29" s="232"/>
      <c r="AK29" s="306"/>
      <c r="AL29" s="306"/>
      <c r="AM29" s="306"/>
      <c r="AN29" s="307"/>
      <c r="AO29" s="437"/>
      <c r="AQ29" s="306"/>
      <c r="AR29" s="306"/>
      <c r="AS29" s="306"/>
      <c r="AT29" s="307"/>
      <c r="AU29" s="437"/>
      <c r="AW29" s="306"/>
      <c r="AX29" s="306"/>
      <c r="AY29" s="306"/>
      <c r="AZ29" s="307"/>
      <c r="BA29" s="437"/>
    </row>
    <row r="30" spans="1:53" s="224" customFormat="1" ht="3.75" customHeight="1" x14ac:dyDescent="0.15">
      <c r="A30" s="221"/>
      <c r="B30" s="222"/>
      <c r="C30" s="223"/>
      <c r="D30" s="222"/>
      <c r="E30" s="222"/>
      <c r="F30" s="222"/>
      <c r="G30" s="222"/>
      <c r="H30" s="251"/>
      <c r="I30" s="223"/>
      <c r="J30" s="222"/>
      <c r="K30" s="222"/>
      <c r="L30" s="222"/>
      <c r="M30" s="222"/>
      <c r="N30" s="222"/>
      <c r="O30" s="575"/>
      <c r="P30" s="223"/>
      <c r="Q30" s="222"/>
      <c r="R30" s="222"/>
      <c r="S30" s="222"/>
      <c r="T30" s="222"/>
      <c r="U30" s="222"/>
      <c r="V30" s="575"/>
      <c r="W30" s="223"/>
      <c r="X30" s="222"/>
      <c r="Y30" s="222"/>
      <c r="Z30" s="222"/>
      <c r="AA30" s="222"/>
      <c r="AB30" s="222"/>
      <c r="AC30" s="575"/>
      <c r="AD30" s="576"/>
      <c r="AE30" s="310"/>
      <c r="AF30" s="310"/>
      <c r="AG30" s="306"/>
      <c r="AH30" s="307"/>
      <c r="AI30" s="437"/>
      <c r="AJ30" s="232"/>
      <c r="AK30" s="310"/>
      <c r="AL30" s="310"/>
      <c r="AM30" s="306"/>
      <c r="AN30" s="307"/>
      <c r="AO30" s="437"/>
      <c r="AQ30" s="310"/>
      <c r="AR30" s="310"/>
      <c r="AS30" s="306"/>
      <c r="AT30" s="307"/>
      <c r="AU30" s="437"/>
      <c r="AW30" s="310"/>
      <c r="AX30" s="310"/>
      <c r="AY30" s="306"/>
      <c r="AZ30" s="307"/>
      <c r="BA30" s="437"/>
    </row>
    <row r="31" spans="1:53" s="252" customFormat="1" ht="18" customHeight="1" x14ac:dyDescent="0.15">
      <c r="B31" s="253" t="s">
        <v>3</v>
      </c>
      <c r="C31" s="212"/>
      <c r="D31" s="761">
        <f>J31+Q31+X31</f>
        <v>386672</v>
      </c>
      <c r="E31" s="744">
        <f>L31+S31+Z31</f>
        <v>249013</v>
      </c>
      <c r="F31" s="410">
        <f>E31/$D31*100</f>
        <v>64.399025530682337</v>
      </c>
      <c r="G31" s="744">
        <f>N31+U31+AB31</f>
        <v>137659</v>
      </c>
      <c r="H31" s="256">
        <f>G31/$D31*100</f>
        <v>35.600974469317663</v>
      </c>
      <c r="I31" s="212"/>
      <c r="J31" s="254">
        <f>SUM(J12:J29)</f>
        <v>104255</v>
      </c>
      <c r="K31" s="755">
        <f>J31/$D31*100</f>
        <v>26.962128108577815</v>
      </c>
      <c r="L31" s="744">
        <f>SUM(L12:L29)</f>
        <v>43736</v>
      </c>
      <c r="M31" s="410">
        <f t="shared" ref="M31:O31" si="7">L31/$J31*100</f>
        <v>41.95098556424152</v>
      </c>
      <c r="N31" s="744">
        <f>SUM(N12:N29)</f>
        <v>60519</v>
      </c>
      <c r="O31" s="255">
        <f t="shared" si="7"/>
        <v>58.049014435758473</v>
      </c>
      <c r="P31" s="212"/>
      <c r="Q31" s="254">
        <f>SUM(Q12:Q29)</f>
        <v>62850</v>
      </c>
      <c r="R31" s="755">
        <f>Q31/$D31*100</f>
        <v>16.254086150535855</v>
      </c>
      <c r="S31" s="744">
        <f>SUM(S12:S29)</f>
        <v>36573</v>
      </c>
      <c r="T31" s="410">
        <f>S31/$Q31*100</f>
        <v>58.190930787589501</v>
      </c>
      <c r="U31" s="744">
        <f>SUM(U12:U29)</f>
        <v>26277</v>
      </c>
      <c r="V31" s="255">
        <f>U31/$Q31*100</f>
        <v>41.809069212410499</v>
      </c>
      <c r="W31" s="212"/>
      <c r="X31" s="254">
        <f>SUM(X12:X29)</f>
        <v>219567</v>
      </c>
      <c r="Y31" s="755">
        <f>X31/$D31*100</f>
        <v>56.78378574088633</v>
      </c>
      <c r="Z31" s="744">
        <f>SUM(Z12:Z29)</f>
        <v>168704</v>
      </c>
      <c r="AA31" s="410">
        <f>Z31/$X31*100</f>
        <v>76.834861340729717</v>
      </c>
      <c r="AB31" s="744">
        <f>SUM(AB12:AB29)</f>
        <v>50863</v>
      </c>
      <c r="AC31" s="255">
        <f>AB31/$X31*100</f>
        <v>23.165138659270291</v>
      </c>
      <c r="AD31" s="576"/>
      <c r="AE31" s="306"/>
      <c r="AF31" s="306"/>
      <c r="AG31" s="310"/>
      <c r="AH31" s="310"/>
      <c r="AI31" s="439"/>
      <c r="AJ31" s="440"/>
      <c r="AK31" s="306"/>
      <c r="AL31" s="306"/>
      <c r="AM31" s="310"/>
      <c r="AN31" s="310"/>
      <c r="AO31" s="439"/>
      <c r="AQ31" s="306"/>
      <c r="AR31" s="306"/>
      <c r="AS31" s="310"/>
      <c r="AT31" s="310"/>
      <c r="AU31" s="439"/>
      <c r="AW31" s="306"/>
      <c r="AX31" s="306"/>
      <c r="AY31" s="310"/>
      <c r="AZ31" s="310"/>
      <c r="BA31" s="439"/>
    </row>
    <row r="32" spans="1:53" s="257" customFormat="1" ht="5.25" customHeight="1" x14ac:dyDescent="0.2">
      <c r="B32" s="258" t="s">
        <v>42</v>
      </c>
      <c r="C32" s="259"/>
      <c r="I32" s="259"/>
    </row>
    <row r="33" spans="2:14" s="252" customFormat="1" ht="5.25" customHeight="1" x14ac:dyDescent="0.2">
      <c r="B33" s="258" t="s">
        <v>50</v>
      </c>
      <c r="C33" s="261"/>
      <c r="I33" s="261"/>
    </row>
    <row r="34" spans="2:14" s="252" customFormat="1" ht="13.5" customHeight="1" x14ac:dyDescent="0.2">
      <c r="B34" s="1083"/>
      <c r="C34" s="1083"/>
      <c r="D34" s="1083"/>
      <c r="E34" s="1083"/>
      <c r="F34" s="1083"/>
      <c r="G34" s="1083"/>
      <c r="H34" s="1083"/>
    </row>
    <row r="35" spans="2:14" ht="29.25" customHeight="1" x14ac:dyDescent="0.2">
      <c r="B35" s="1090"/>
      <c r="C35" s="1090"/>
      <c r="D35" s="1090"/>
      <c r="E35" s="737"/>
      <c r="F35" s="737"/>
      <c r="G35" s="737"/>
      <c r="H35" s="263"/>
      <c r="I35" s="263"/>
      <c r="J35" s="263"/>
      <c r="K35" s="263"/>
      <c r="L35" s="263"/>
      <c r="M35" s="263"/>
      <c r="N35" s="263"/>
    </row>
    <row r="36" spans="2:14" ht="4.5" customHeight="1" x14ac:dyDescent="0.2">
      <c r="B36" s="1091"/>
      <c r="C36" s="1091"/>
      <c r="D36" s="1091"/>
      <c r="E36" s="738"/>
      <c r="F36" s="738"/>
      <c r="G36" s="738"/>
      <c r="H36" s="263"/>
      <c r="I36" s="263"/>
      <c r="J36" s="263"/>
      <c r="K36" s="263"/>
      <c r="L36" s="263"/>
      <c r="M36" s="263"/>
      <c r="N36" s="263"/>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99">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0.140625" style="262" bestFit="1" customWidth="1"/>
    <col min="5" max="5" width="10.28515625" style="262" customWidth="1"/>
    <col min="6" max="6" width="7" style="262" customWidth="1"/>
    <col min="7" max="7" width="8.85546875" style="262" customWidth="1"/>
    <col min="8" max="8" width="7" style="262" customWidth="1"/>
    <col min="9" max="9" width="0.42578125" style="262" customWidth="1"/>
    <col min="10" max="10" width="8.42578125" style="262" bestFit="1" customWidth="1"/>
    <col min="11" max="11" width="6.7109375" style="262" customWidth="1"/>
    <col min="12" max="12" width="8.42578125" style="262" customWidth="1"/>
    <col min="13" max="13" width="6.7109375" style="262" bestFit="1" customWidth="1"/>
    <col min="14" max="14" width="8.42578125" style="262" customWidth="1"/>
    <col min="15" max="15" width="6.7109375" style="262" bestFit="1" customWidth="1"/>
    <col min="16" max="16" width="0.42578125" style="262" customWidth="1"/>
    <col min="17" max="17" width="8.42578125" style="262" bestFit="1" customWidth="1"/>
    <col min="18" max="18" width="6.85546875" style="262" customWidth="1"/>
    <col min="19" max="19" width="8.42578125" style="262" customWidth="1"/>
    <col min="20" max="20" width="6.7109375" style="262" bestFit="1" customWidth="1"/>
    <col min="21" max="21" width="8.42578125" style="262" customWidth="1"/>
    <col min="22" max="22" width="6.7109375" style="262" bestFit="1" customWidth="1"/>
    <col min="23" max="23" width="0.42578125" style="262" customWidth="1"/>
    <col min="24" max="24" width="8.42578125" style="262" bestFit="1" customWidth="1"/>
    <col min="25" max="25" width="7" style="262" customWidth="1"/>
    <col min="26" max="26" width="8.42578125" style="262" customWidth="1"/>
    <col min="27" max="27" width="6.7109375" style="262" bestFit="1" customWidth="1"/>
    <col min="28" max="28" width="8.42578125" style="262" customWidth="1"/>
    <col min="29" max="29" width="6.7109375" style="262" bestFit="1" customWidth="1"/>
    <col min="30" max="30" width="11.42578125" style="262"/>
    <col min="31" max="33" width="2.42578125" style="262" bestFit="1" customWidth="1"/>
    <col min="34" max="34" width="13" style="262" bestFit="1" customWidth="1"/>
    <col min="35" max="35" width="3.42578125" style="262" bestFit="1" customWidth="1"/>
    <col min="36" max="36" width="3.85546875" style="262" customWidth="1"/>
    <col min="37" max="39" width="2.42578125" style="262" bestFit="1" customWidth="1"/>
    <col min="40" max="40" width="8.42578125" style="262" bestFit="1" customWidth="1"/>
    <col min="41" max="41" width="3.42578125" style="262" bestFit="1" customWidth="1"/>
    <col min="42" max="42" width="3.5703125" style="262" customWidth="1"/>
    <col min="43" max="45" width="2.42578125" style="262" bestFit="1" customWidth="1"/>
    <col min="46" max="46" width="8.42578125" style="262" bestFit="1" customWidth="1"/>
    <col min="47" max="47" width="4.140625" style="262" bestFit="1" customWidth="1"/>
    <col min="48" max="48" width="3.28515625" style="262" customWidth="1"/>
    <col min="49" max="49" width="4.28515625" style="262" bestFit="1" customWidth="1"/>
    <col min="50" max="50" width="2.42578125" style="262" bestFit="1" customWidth="1"/>
    <col min="51" max="51" width="4.28515625" style="262" bestFit="1" customWidth="1"/>
    <col min="52" max="52" width="8.42578125" style="262" bestFit="1" customWidth="1"/>
    <col min="53" max="53" width="4.28515625" style="262" bestFit="1" customWidth="1"/>
    <col min="54" max="16384" width="11.42578125" style="262"/>
  </cols>
  <sheetData>
    <row r="1" spans="1:53" s="202" customFormat="1" ht="15" customHeight="1" x14ac:dyDescent="0.2">
      <c r="A1" s="714" t="s">
        <v>52</v>
      </c>
      <c r="B1" s="203"/>
      <c r="C1" s="204"/>
      <c r="I1" s="204"/>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6" customFormat="1" ht="52.5" customHeight="1" x14ac:dyDescent="0.2">
      <c r="B2" s="1059"/>
      <c r="C2" s="1059"/>
    </row>
    <row r="3" spans="1:53" s="209" customFormat="1" ht="4.5" customHeight="1" x14ac:dyDescent="0.2">
      <c r="B3" s="1060"/>
      <c r="C3" s="1060"/>
    </row>
    <row r="4" spans="1:53" s="209" customFormat="1" ht="17.25" customHeight="1" x14ac:dyDescent="0.2">
      <c r="A4" s="1060" t="s">
        <v>435</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row>
    <row r="5" spans="1:53" s="209" customFormat="1" ht="17.25" customHeight="1" x14ac:dyDescent="0.2">
      <c r="B5" s="1061" t="str">
        <f>porsaad!B6</f>
        <v>Situación a 28 de febrero de 2023</v>
      </c>
      <c r="C5" s="1061"/>
      <c r="D5" s="1061"/>
      <c r="E5" s="1061"/>
      <c r="F5" s="1061"/>
      <c r="G5" s="1061"/>
      <c r="H5" s="1061"/>
      <c r="I5" s="1061"/>
      <c r="J5" s="1061"/>
      <c r="K5" s="1061"/>
      <c r="L5" s="1061"/>
      <c r="M5" s="1061"/>
      <c r="N5" s="1061"/>
      <c r="O5" s="1061"/>
      <c r="P5" s="1061"/>
      <c r="Q5" s="1061"/>
      <c r="R5" s="1061"/>
      <c r="S5" s="1061"/>
      <c r="T5" s="1061"/>
      <c r="U5" s="1061"/>
      <c r="V5" s="1061"/>
      <c r="W5" s="1061"/>
      <c r="X5" s="1061"/>
      <c r="Y5" s="1061"/>
      <c r="Z5" s="1061"/>
      <c r="AA5" s="1061"/>
      <c r="AB5" s="1061"/>
      <c r="AC5" s="1061"/>
    </row>
    <row r="6" spans="1:53" s="209" customFormat="1" ht="6" customHeight="1" x14ac:dyDescent="0.2"/>
    <row r="7" spans="1:53" s="214" customFormat="1" ht="12.75" customHeight="1" x14ac:dyDescent="0.2">
      <c r="A7" s="210"/>
      <c r="B7" s="1062" t="s">
        <v>15</v>
      </c>
      <c r="C7" s="212"/>
      <c r="D7" s="1065" t="s">
        <v>270</v>
      </c>
      <c r="E7" s="1066"/>
      <c r="F7" s="1066"/>
      <c r="G7" s="1066"/>
      <c r="H7" s="1066"/>
      <c r="I7" s="569"/>
      <c r="J7" s="1069"/>
      <c r="K7" s="1069"/>
      <c r="L7" s="1069"/>
      <c r="M7" s="1069"/>
      <c r="N7" s="1069"/>
      <c r="O7" s="1069"/>
      <c r="P7" s="569"/>
      <c r="Q7" s="1069"/>
      <c r="R7" s="1069"/>
      <c r="S7" s="1069"/>
      <c r="T7" s="1069"/>
      <c r="U7" s="1069"/>
      <c r="V7" s="1069"/>
      <c r="W7" s="569"/>
      <c r="X7" s="1069"/>
      <c r="Y7" s="1069"/>
      <c r="Z7" s="1069"/>
      <c r="AA7" s="1069"/>
      <c r="AB7" s="1069"/>
      <c r="AC7" s="1070"/>
      <c r="AD7" s="431"/>
      <c r="AE7" s="431"/>
      <c r="AF7" s="432"/>
      <c r="AG7" s="432"/>
      <c r="AH7" s="432"/>
      <c r="AI7" s="432"/>
      <c r="AJ7" s="432"/>
      <c r="AK7" s="432"/>
      <c r="AL7" s="433"/>
    </row>
    <row r="8" spans="1:53" s="214" customFormat="1" ht="33.75" customHeight="1" x14ac:dyDescent="0.2">
      <c r="A8" s="210"/>
      <c r="B8" s="1063"/>
      <c r="C8" s="212"/>
      <c r="D8" s="1067"/>
      <c r="E8" s="1068"/>
      <c r="F8" s="1068"/>
      <c r="G8" s="1068"/>
      <c r="H8" s="1068"/>
      <c r="I8" s="502"/>
      <c r="J8" s="1071" t="s">
        <v>271</v>
      </c>
      <c r="K8" s="1069"/>
      <c r="L8" s="1069"/>
      <c r="M8" s="1069"/>
      <c r="N8" s="1069"/>
      <c r="O8" s="1070"/>
      <c r="P8" s="212"/>
      <c r="Q8" s="1071" t="s">
        <v>272</v>
      </c>
      <c r="R8" s="1069"/>
      <c r="S8" s="1069"/>
      <c r="T8" s="1069"/>
      <c r="U8" s="1069"/>
      <c r="V8" s="1070"/>
      <c r="W8" s="212"/>
      <c r="X8" s="1071" t="s">
        <v>273</v>
      </c>
      <c r="Y8" s="1069"/>
      <c r="Z8" s="1069"/>
      <c r="AA8" s="1069"/>
      <c r="AB8" s="1069"/>
      <c r="AC8" s="1070"/>
      <c r="AD8" s="431"/>
      <c r="AE8" s="431"/>
      <c r="AF8" s="432"/>
      <c r="AG8" s="432"/>
      <c r="AH8" s="432"/>
      <c r="AI8" s="432"/>
      <c r="AJ8" s="432"/>
      <c r="AK8" s="432"/>
      <c r="AL8" s="433"/>
    </row>
    <row r="9" spans="1:53" s="214" customFormat="1" ht="21.75" customHeight="1" x14ac:dyDescent="0.2">
      <c r="A9" s="210"/>
      <c r="B9" s="1063"/>
      <c r="C9" s="212"/>
      <c r="D9" s="1072" t="s">
        <v>12</v>
      </c>
      <c r="E9" s="1074" t="s">
        <v>27</v>
      </c>
      <c r="F9" s="1075"/>
      <c r="G9" s="1075" t="s">
        <v>26</v>
      </c>
      <c r="H9" s="1076"/>
      <c r="I9" s="212"/>
      <c r="J9" s="1077" t="s">
        <v>12</v>
      </c>
      <c r="K9" s="1079" t="s">
        <v>278</v>
      </c>
      <c r="L9" s="1074" t="s">
        <v>27</v>
      </c>
      <c r="M9" s="1075"/>
      <c r="N9" s="1075" t="s">
        <v>26</v>
      </c>
      <c r="O9" s="1076"/>
      <c r="P9" s="212"/>
      <c r="Q9" s="1077" t="s">
        <v>12</v>
      </c>
      <c r="R9" s="1079" t="s">
        <v>278</v>
      </c>
      <c r="S9" s="1074" t="s">
        <v>27</v>
      </c>
      <c r="T9" s="1075"/>
      <c r="U9" s="1075" t="s">
        <v>26</v>
      </c>
      <c r="V9" s="1076"/>
      <c r="W9" s="212"/>
      <c r="X9" s="1077" t="s">
        <v>12</v>
      </c>
      <c r="Y9" s="1079" t="s">
        <v>278</v>
      </c>
      <c r="Z9" s="1074" t="s">
        <v>27</v>
      </c>
      <c r="AA9" s="1075"/>
      <c r="AB9" s="1075" t="s">
        <v>26</v>
      </c>
      <c r="AC9" s="1076"/>
      <c r="AD9" s="431"/>
      <c r="AE9" s="431"/>
      <c r="AF9" s="432"/>
      <c r="AG9" s="432"/>
      <c r="AH9" s="432"/>
      <c r="AI9" s="432"/>
      <c r="AJ9" s="432"/>
      <c r="AK9" s="432"/>
      <c r="AL9" s="433"/>
    </row>
    <row r="10" spans="1:53" s="220" customFormat="1" ht="36.75" customHeight="1" x14ac:dyDescent="0.2">
      <c r="A10" s="215"/>
      <c r="B10" s="1064"/>
      <c r="C10" s="217"/>
      <c r="D10" s="1073"/>
      <c r="E10" s="409" t="s">
        <v>12</v>
      </c>
      <c r="F10" s="807" t="s">
        <v>278</v>
      </c>
      <c r="G10" s="409" t="s">
        <v>12</v>
      </c>
      <c r="H10" s="272" t="s">
        <v>278</v>
      </c>
      <c r="I10" s="217"/>
      <c r="J10" s="1078"/>
      <c r="K10" s="1080"/>
      <c r="L10" s="409" t="s">
        <v>12</v>
      </c>
      <c r="M10" s="807" t="s">
        <v>278</v>
      </c>
      <c r="N10" s="409" t="s">
        <v>12</v>
      </c>
      <c r="O10" s="272" t="s">
        <v>278</v>
      </c>
      <c r="P10" s="217"/>
      <c r="Q10" s="1078"/>
      <c r="R10" s="1080"/>
      <c r="S10" s="409" t="s">
        <v>12</v>
      </c>
      <c r="T10" s="807" t="s">
        <v>278</v>
      </c>
      <c r="U10" s="409" t="s">
        <v>12</v>
      </c>
      <c r="V10" s="272" t="s">
        <v>278</v>
      </c>
      <c r="W10" s="217"/>
      <c r="X10" s="1078"/>
      <c r="Y10" s="1080"/>
      <c r="Z10" s="409" t="s">
        <v>12</v>
      </c>
      <c r="AA10" s="807" t="s">
        <v>278</v>
      </c>
      <c r="AB10" s="409" t="s">
        <v>12</v>
      </c>
      <c r="AC10" s="272" t="s">
        <v>278</v>
      </c>
      <c r="AD10" s="434"/>
      <c r="AE10" s="435"/>
      <c r="AF10" s="310"/>
      <c r="AG10" s="310"/>
      <c r="AH10" s="310"/>
      <c r="AI10" s="310"/>
      <c r="AJ10" s="436"/>
      <c r="AK10" s="436"/>
      <c r="AL10" s="436"/>
    </row>
    <row r="11" spans="1:53" s="224" customFormat="1" ht="4.5" customHeight="1" x14ac:dyDescent="0.2">
      <c r="A11" s="221"/>
      <c r="B11" s="222"/>
      <c r="C11" s="223"/>
      <c r="D11" s="222"/>
      <c r="E11" s="222"/>
      <c r="F11" s="222"/>
      <c r="G11" s="222"/>
      <c r="H11" s="222"/>
      <c r="I11" s="223"/>
      <c r="J11" s="222"/>
      <c r="K11" s="222"/>
      <c r="L11" s="222"/>
      <c r="M11" s="222"/>
      <c r="N11" s="222"/>
      <c r="O11" s="222"/>
      <c r="P11" s="223"/>
      <c r="Q11" s="222"/>
      <c r="R11" s="222"/>
      <c r="S11" s="222"/>
      <c r="T11" s="222"/>
      <c r="U11" s="222"/>
      <c r="V11" s="222"/>
      <c r="W11" s="223"/>
      <c r="X11" s="222"/>
      <c r="Y11" s="222"/>
      <c r="Z11" s="222"/>
      <c r="AA11" s="222"/>
      <c r="AB11" s="222"/>
      <c r="AC11" s="222"/>
      <c r="AD11" s="431"/>
      <c r="AE11" s="435"/>
      <c r="AF11" s="310"/>
      <c r="AG11" s="310"/>
      <c r="AH11" s="310"/>
      <c r="AI11" s="310"/>
      <c r="AJ11" s="232"/>
      <c r="AK11" s="232"/>
      <c r="AL11" s="232"/>
    </row>
    <row r="12" spans="1:53" s="233" customFormat="1" ht="18" customHeight="1" x14ac:dyDescent="0.15">
      <c r="A12" s="225"/>
      <c r="B12" s="226" t="s">
        <v>11</v>
      </c>
      <c r="C12" s="227"/>
      <c r="D12" s="756">
        <f>J12+Q12+X12</f>
        <v>124894</v>
      </c>
      <c r="E12" s="739">
        <f>L12+S12+Z12</f>
        <v>79786</v>
      </c>
      <c r="F12" s="748">
        <f>E12/$D12*100</f>
        <v>63.882972760901247</v>
      </c>
      <c r="G12" s="739">
        <f>N12+U12+AB12</f>
        <v>45108</v>
      </c>
      <c r="H12" s="231">
        <f>G12/$D12*100</f>
        <v>36.117027239098753</v>
      </c>
      <c r="I12" s="227"/>
      <c r="J12" s="228">
        <f>L12+N12</f>
        <v>37697</v>
      </c>
      <c r="K12" s="751">
        <f>J12/$D12*100</f>
        <v>30.183195349656511</v>
      </c>
      <c r="L12" s="745">
        <v>15474</v>
      </c>
      <c r="M12" s="748">
        <v>41.048359285884814</v>
      </c>
      <c r="N12" s="745">
        <v>22223</v>
      </c>
      <c r="O12" s="229">
        <v>58.951640714115186</v>
      </c>
      <c r="P12" s="227"/>
      <c r="Q12" s="228">
        <v>25148</v>
      </c>
      <c r="R12" s="751">
        <v>20.135474882700528</v>
      </c>
      <c r="S12" s="745">
        <v>16578</v>
      </c>
      <c r="T12" s="748">
        <v>65.921743279783684</v>
      </c>
      <c r="U12" s="745">
        <v>8570</v>
      </c>
      <c r="V12" s="229">
        <v>34.078256720216324</v>
      </c>
      <c r="W12" s="227"/>
      <c r="X12" s="228">
        <v>62049</v>
      </c>
      <c r="Y12" s="751">
        <v>49.681329767642964</v>
      </c>
      <c r="Z12" s="745">
        <v>47734</v>
      </c>
      <c r="AA12" s="748">
        <v>76.929523441151346</v>
      </c>
      <c r="AB12" s="745">
        <v>14315</v>
      </c>
      <c r="AC12" s="229">
        <f t="shared" ref="AC12:AC29" si="0">AB12/$X12*100</f>
        <v>23.07047655884865</v>
      </c>
      <c r="AD12" s="576"/>
      <c r="AE12" s="306"/>
      <c r="AF12" s="306"/>
      <c r="AG12" s="306"/>
      <c r="AH12" s="307"/>
      <c r="AI12" s="437"/>
      <c r="AJ12" s="232"/>
      <c r="AK12" s="306"/>
      <c r="AL12" s="306"/>
      <c r="AM12" s="306"/>
      <c r="AN12" s="307"/>
      <c r="AO12" s="437"/>
      <c r="AQ12" s="306"/>
      <c r="AR12" s="306"/>
      <c r="AS12" s="306"/>
      <c r="AT12" s="307"/>
      <c r="AU12" s="437"/>
      <c r="AW12" s="306"/>
      <c r="AX12" s="306"/>
      <c r="AY12" s="306"/>
      <c r="AZ12" s="307"/>
      <c r="BA12" s="437"/>
    </row>
    <row r="13" spans="1:53" s="233" customFormat="1" ht="18" customHeight="1" x14ac:dyDescent="0.15">
      <c r="A13" s="225"/>
      <c r="B13" s="234" t="s">
        <v>10</v>
      </c>
      <c r="C13" s="227"/>
      <c r="D13" s="757">
        <f t="shared" ref="D13:D29" si="1">J13+Q13+X13</f>
        <v>13985</v>
      </c>
      <c r="E13" s="740">
        <f t="shared" ref="E13:E29" si="2">L13+S13+Z13</f>
        <v>8910</v>
      </c>
      <c r="F13" s="578">
        <f t="shared" ref="F13:H29" si="3">E13/$D13*100</f>
        <v>63.711119056131572</v>
      </c>
      <c r="G13" s="740">
        <f t="shared" ref="G13:G29" si="4">N13+U13+AB13</f>
        <v>5075</v>
      </c>
      <c r="H13" s="238">
        <f t="shared" si="3"/>
        <v>36.288880943868428</v>
      </c>
      <c r="I13" s="227"/>
      <c r="J13" s="235">
        <f t="shared" ref="J13:J29" si="5">L13+N13</f>
        <v>3056</v>
      </c>
      <c r="K13" s="752">
        <f t="shared" ref="K13:K29" si="6">J13/$D13*100</f>
        <v>21.851984268859493</v>
      </c>
      <c r="L13" s="746">
        <v>1282</v>
      </c>
      <c r="M13" s="749">
        <v>41.950261780104711</v>
      </c>
      <c r="N13" s="746">
        <v>1774</v>
      </c>
      <c r="O13" s="236">
        <v>58.049738219895289</v>
      </c>
      <c r="P13" s="227"/>
      <c r="Q13" s="235">
        <v>2422</v>
      </c>
      <c r="R13" s="752">
        <v>17.318555595280657</v>
      </c>
      <c r="S13" s="746">
        <v>1419</v>
      </c>
      <c r="T13" s="749">
        <v>58.587943848059453</v>
      </c>
      <c r="U13" s="746">
        <v>1003</v>
      </c>
      <c r="V13" s="236">
        <v>41.412056151940547</v>
      </c>
      <c r="W13" s="227"/>
      <c r="X13" s="235">
        <v>8507</v>
      </c>
      <c r="Y13" s="752">
        <v>60.829460135859847</v>
      </c>
      <c r="Z13" s="746">
        <v>6209</v>
      </c>
      <c r="AA13" s="749">
        <v>72.986951921946627</v>
      </c>
      <c r="AB13" s="746">
        <v>2298</v>
      </c>
      <c r="AC13" s="236">
        <f t="shared" si="0"/>
        <v>27.013048078053369</v>
      </c>
      <c r="AD13" s="576"/>
      <c r="AE13" s="306"/>
      <c r="AF13" s="306"/>
      <c r="AG13" s="306"/>
      <c r="AH13" s="307"/>
      <c r="AI13" s="437"/>
      <c r="AJ13" s="232"/>
      <c r="AK13" s="306"/>
      <c r="AL13" s="306"/>
      <c r="AM13" s="306"/>
      <c r="AN13" s="307"/>
      <c r="AO13" s="437"/>
      <c r="AQ13" s="306"/>
      <c r="AR13" s="306"/>
      <c r="AS13" s="306"/>
      <c r="AT13" s="307"/>
      <c r="AU13" s="437"/>
      <c r="AW13" s="306"/>
      <c r="AX13" s="306"/>
      <c r="AY13" s="306"/>
      <c r="AZ13" s="307"/>
      <c r="BA13" s="437"/>
    </row>
    <row r="14" spans="1:53" s="233" customFormat="1" ht="18" customHeight="1" x14ac:dyDescent="0.15">
      <c r="A14" s="225"/>
      <c r="B14" s="234" t="s">
        <v>40</v>
      </c>
      <c r="C14" s="227"/>
      <c r="D14" s="757">
        <f t="shared" si="1"/>
        <v>9777</v>
      </c>
      <c r="E14" s="740">
        <f t="shared" si="2"/>
        <v>6304</v>
      </c>
      <c r="F14" s="578">
        <f t="shared" si="3"/>
        <v>64.477856193106263</v>
      </c>
      <c r="G14" s="740">
        <f t="shared" si="4"/>
        <v>3473</v>
      </c>
      <c r="H14" s="238">
        <f t="shared" si="3"/>
        <v>35.52214380689373</v>
      </c>
      <c r="I14" s="227"/>
      <c r="J14" s="235">
        <f t="shared" si="5"/>
        <v>2559</v>
      </c>
      <c r="K14" s="752">
        <f t="shared" si="6"/>
        <v>26.173672905799322</v>
      </c>
      <c r="L14" s="746">
        <v>986</v>
      </c>
      <c r="M14" s="749">
        <v>38.53067604533021</v>
      </c>
      <c r="N14" s="746">
        <v>1573</v>
      </c>
      <c r="O14" s="236">
        <v>61.469323954669797</v>
      </c>
      <c r="P14" s="227"/>
      <c r="Q14" s="235">
        <v>1923</v>
      </c>
      <c r="R14" s="752">
        <v>19.668610003068427</v>
      </c>
      <c r="S14" s="746">
        <v>1149</v>
      </c>
      <c r="T14" s="749">
        <v>59.75039001560063</v>
      </c>
      <c r="U14" s="746">
        <v>774</v>
      </c>
      <c r="V14" s="236">
        <v>40.249609984399378</v>
      </c>
      <c r="W14" s="227"/>
      <c r="X14" s="235">
        <v>5295</v>
      </c>
      <c r="Y14" s="752">
        <v>54.157717091132248</v>
      </c>
      <c r="Z14" s="746">
        <v>4169</v>
      </c>
      <c r="AA14" s="749">
        <v>78.734655335221902</v>
      </c>
      <c r="AB14" s="746">
        <v>1126</v>
      </c>
      <c r="AC14" s="236">
        <f t="shared" si="0"/>
        <v>21.265344664778095</v>
      </c>
      <c r="AD14" s="576"/>
      <c r="AE14" s="306"/>
      <c r="AF14" s="306"/>
      <c r="AG14" s="306"/>
      <c r="AH14" s="307"/>
      <c r="AI14" s="438"/>
      <c r="AJ14" s="232"/>
      <c r="AK14" s="306"/>
      <c r="AL14" s="306"/>
      <c r="AM14" s="306"/>
      <c r="AN14" s="307"/>
      <c r="AO14" s="437"/>
      <c r="AQ14" s="306"/>
      <c r="AR14" s="306"/>
      <c r="AS14" s="306"/>
      <c r="AT14" s="307"/>
      <c r="AU14" s="437"/>
      <c r="AW14" s="306"/>
      <c r="AX14" s="306"/>
      <c r="AY14" s="306"/>
      <c r="AZ14" s="307"/>
      <c r="BA14" s="437"/>
    </row>
    <row r="15" spans="1:53" s="233" customFormat="1" ht="18" customHeight="1" x14ac:dyDescent="0.15">
      <c r="A15" s="225"/>
      <c r="B15" s="234" t="s">
        <v>41</v>
      </c>
      <c r="C15" s="227"/>
      <c r="D15" s="757">
        <f t="shared" si="1"/>
        <v>9106</v>
      </c>
      <c r="E15" s="740">
        <f t="shared" si="2"/>
        <v>5566</v>
      </c>
      <c r="F15" s="578">
        <f t="shared" si="3"/>
        <v>61.124533274763891</v>
      </c>
      <c r="G15" s="740">
        <f t="shared" si="4"/>
        <v>3540</v>
      </c>
      <c r="H15" s="238">
        <f t="shared" si="3"/>
        <v>38.875466725236109</v>
      </c>
      <c r="I15" s="227"/>
      <c r="J15" s="235">
        <f t="shared" si="5"/>
        <v>2588</v>
      </c>
      <c r="K15" s="752">
        <f t="shared" si="6"/>
        <v>28.420821436415551</v>
      </c>
      <c r="L15" s="746">
        <v>1058</v>
      </c>
      <c r="M15" s="749">
        <v>40.880989180834618</v>
      </c>
      <c r="N15" s="746">
        <v>1530</v>
      </c>
      <c r="O15" s="236">
        <v>59.119010819165375</v>
      </c>
      <c r="P15" s="227"/>
      <c r="Q15" s="235">
        <v>1926</v>
      </c>
      <c r="R15" s="752">
        <v>21.150889523391172</v>
      </c>
      <c r="S15" s="746">
        <v>1105</v>
      </c>
      <c r="T15" s="749">
        <v>57.372793354101773</v>
      </c>
      <c r="U15" s="746">
        <v>821</v>
      </c>
      <c r="V15" s="236">
        <v>42.627206645898234</v>
      </c>
      <c r="W15" s="227"/>
      <c r="X15" s="235">
        <v>4592</v>
      </c>
      <c r="Y15" s="752">
        <v>50.428289040193278</v>
      </c>
      <c r="Z15" s="746">
        <v>3403</v>
      </c>
      <c r="AA15" s="749">
        <v>74.107142857142861</v>
      </c>
      <c r="AB15" s="746">
        <v>1189</v>
      </c>
      <c r="AC15" s="236">
        <f t="shared" si="0"/>
        <v>25.892857142857146</v>
      </c>
      <c r="AD15" s="576"/>
      <c r="AE15" s="306"/>
      <c r="AF15" s="306"/>
      <c r="AG15" s="306"/>
      <c r="AH15" s="307"/>
      <c r="AI15" s="437"/>
      <c r="AJ15" s="232"/>
      <c r="AK15" s="306"/>
      <c r="AL15" s="306"/>
      <c r="AM15" s="306"/>
      <c r="AN15" s="307"/>
      <c r="AO15" s="437"/>
      <c r="AQ15" s="306"/>
      <c r="AR15" s="306"/>
      <c r="AS15" s="306"/>
      <c r="AT15" s="307"/>
      <c r="AU15" s="437"/>
      <c r="AW15" s="306"/>
      <c r="AX15" s="306"/>
      <c r="AY15" s="306"/>
      <c r="AZ15" s="307"/>
      <c r="BA15" s="437"/>
    </row>
    <row r="16" spans="1:53" s="233" customFormat="1" ht="18" customHeight="1" x14ac:dyDescent="0.15">
      <c r="A16" s="225"/>
      <c r="B16" s="234" t="s">
        <v>9</v>
      </c>
      <c r="C16" s="227"/>
      <c r="D16" s="757">
        <f t="shared" si="1"/>
        <v>12540</v>
      </c>
      <c r="E16" s="740">
        <f t="shared" si="2"/>
        <v>7309</v>
      </c>
      <c r="F16" s="578">
        <f t="shared" si="3"/>
        <v>58.285486443381188</v>
      </c>
      <c r="G16" s="740">
        <f t="shared" si="4"/>
        <v>5231</v>
      </c>
      <c r="H16" s="238">
        <f t="shared" si="3"/>
        <v>41.714513556618819</v>
      </c>
      <c r="I16" s="227"/>
      <c r="J16" s="235">
        <f t="shared" si="5"/>
        <v>5420</v>
      </c>
      <c r="K16" s="752">
        <f t="shared" si="6"/>
        <v>43.221690590111642</v>
      </c>
      <c r="L16" s="746">
        <v>2195</v>
      </c>
      <c r="M16" s="749">
        <v>40.498154981549817</v>
      </c>
      <c r="N16" s="746">
        <v>3225</v>
      </c>
      <c r="O16" s="236">
        <v>59.501845018450183</v>
      </c>
      <c r="P16" s="227"/>
      <c r="Q16" s="235">
        <v>2375</v>
      </c>
      <c r="R16" s="752">
        <v>18.939393939393938</v>
      </c>
      <c r="S16" s="746">
        <v>1453</v>
      </c>
      <c r="T16" s="749">
        <v>61.178947368421056</v>
      </c>
      <c r="U16" s="746">
        <v>922</v>
      </c>
      <c r="V16" s="236">
        <v>38.821052631578944</v>
      </c>
      <c r="W16" s="227"/>
      <c r="X16" s="235">
        <v>4745</v>
      </c>
      <c r="Y16" s="752">
        <v>37.838915470494413</v>
      </c>
      <c r="Z16" s="746">
        <v>3661</v>
      </c>
      <c r="AA16" s="749">
        <v>77.154899894625913</v>
      </c>
      <c r="AB16" s="746">
        <v>1084</v>
      </c>
      <c r="AC16" s="236">
        <f t="shared" si="0"/>
        <v>22.845100105374076</v>
      </c>
      <c r="AD16" s="576"/>
      <c r="AE16" s="306"/>
      <c r="AF16" s="306"/>
      <c r="AG16" s="306"/>
      <c r="AH16" s="307"/>
      <c r="AI16" s="437"/>
      <c r="AJ16" s="232"/>
      <c r="AK16" s="306"/>
      <c r="AL16" s="306"/>
      <c r="AM16" s="306"/>
      <c r="AN16" s="307"/>
      <c r="AO16" s="437"/>
      <c r="AQ16" s="306"/>
      <c r="AR16" s="306"/>
      <c r="AS16" s="306"/>
      <c r="AT16" s="307"/>
      <c r="AU16" s="437"/>
      <c r="AW16" s="306"/>
      <c r="AX16" s="306"/>
      <c r="AY16" s="306"/>
      <c r="AZ16" s="307"/>
      <c r="BA16" s="437"/>
    </row>
    <row r="17" spans="1:53" s="233" customFormat="1" ht="18" customHeight="1" x14ac:dyDescent="0.15">
      <c r="A17" s="225"/>
      <c r="B17" s="234" t="s">
        <v>8</v>
      </c>
      <c r="C17" s="227"/>
      <c r="D17" s="758">
        <f t="shared" si="1"/>
        <v>7695</v>
      </c>
      <c r="E17" s="741">
        <f t="shared" si="2"/>
        <v>4886</v>
      </c>
      <c r="F17" s="579">
        <f t="shared" si="3"/>
        <v>63.495776478232621</v>
      </c>
      <c r="G17" s="741">
        <f t="shared" si="4"/>
        <v>2809</v>
      </c>
      <c r="H17" s="238">
        <f t="shared" si="3"/>
        <v>36.504223521767379</v>
      </c>
      <c r="I17" s="227"/>
      <c r="J17" s="239">
        <f t="shared" si="5"/>
        <v>1877</v>
      </c>
      <c r="K17" s="753">
        <f t="shared" si="6"/>
        <v>24.392462638076672</v>
      </c>
      <c r="L17" s="741">
        <v>754</v>
      </c>
      <c r="M17" s="579">
        <v>40.170484816196058</v>
      </c>
      <c r="N17" s="741">
        <v>1123</v>
      </c>
      <c r="O17" s="236">
        <v>59.829515183803942</v>
      </c>
      <c r="P17" s="227"/>
      <c r="Q17" s="239">
        <v>1559</v>
      </c>
      <c r="R17" s="753">
        <v>20.259909031838859</v>
      </c>
      <c r="S17" s="741">
        <v>882</v>
      </c>
      <c r="T17" s="579">
        <v>56.574727389352155</v>
      </c>
      <c r="U17" s="741">
        <v>677</v>
      </c>
      <c r="V17" s="236">
        <v>43.425272610647852</v>
      </c>
      <c r="W17" s="227"/>
      <c r="X17" s="239">
        <v>4259</v>
      </c>
      <c r="Y17" s="753">
        <v>55.347628330084476</v>
      </c>
      <c r="Z17" s="741">
        <v>3250</v>
      </c>
      <c r="AA17" s="579">
        <v>76.308992721296079</v>
      </c>
      <c r="AB17" s="741">
        <v>1009</v>
      </c>
      <c r="AC17" s="236">
        <f t="shared" si="0"/>
        <v>23.691007278703921</v>
      </c>
      <c r="AD17" s="576"/>
      <c r="AE17" s="306"/>
      <c r="AF17" s="306"/>
      <c r="AG17" s="306"/>
      <c r="AH17" s="307"/>
      <c r="AI17" s="437"/>
      <c r="AJ17" s="232"/>
      <c r="AK17" s="306"/>
      <c r="AL17" s="306"/>
      <c r="AM17" s="306"/>
      <c r="AN17" s="307"/>
      <c r="AO17" s="437"/>
      <c r="AQ17" s="306"/>
      <c r="AR17" s="306"/>
      <c r="AS17" s="306"/>
      <c r="AT17" s="307"/>
      <c r="AU17" s="437"/>
      <c r="AW17" s="306"/>
      <c r="AX17" s="306"/>
      <c r="AY17" s="306"/>
      <c r="AZ17" s="307"/>
      <c r="BA17" s="437"/>
    </row>
    <row r="18" spans="1:53" s="233" customFormat="1" ht="18" customHeight="1" x14ac:dyDescent="0.15">
      <c r="A18" s="225"/>
      <c r="B18" s="234" t="s">
        <v>7</v>
      </c>
      <c r="C18" s="227"/>
      <c r="D18" s="757">
        <f t="shared" si="1"/>
        <v>38151</v>
      </c>
      <c r="E18" s="740">
        <f t="shared" si="2"/>
        <v>24169</v>
      </c>
      <c r="F18" s="578">
        <f t="shared" si="3"/>
        <v>63.350895127257481</v>
      </c>
      <c r="G18" s="740">
        <f t="shared" si="4"/>
        <v>13982</v>
      </c>
      <c r="H18" s="238">
        <f t="shared" si="3"/>
        <v>36.649104872742519</v>
      </c>
      <c r="I18" s="227"/>
      <c r="J18" s="235">
        <f t="shared" si="5"/>
        <v>8904</v>
      </c>
      <c r="K18" s="752">
        <f t="shared" si="6"/>
        <v>23.338837776205079</v>
      </c>
      <c r="L18" s="746">
        <v>3736</v>
      </c>
      <c r="M18" s="749">
        <v>41.958670260557049</v>
      </c>
      <c r="N18" s="746">
        <v>5168</v>
      </c>
      <c r="O18" s="236">
        <v>58.041329739442951</v>
      </c>
      <c r="P18" s="227"/>
      <c r="Q18" s="235">
        <v>6511</v>
      </c>
      <c r="R18" s="752">
        <v>17.066394065686353</v>
      </c>
      <c r="S18" s="746">
        <v>3722</v>
      </c>
      <c r="T18" s="749">
        <v>57.164798034096144</v>
      </c>
      <c r="U18" s="746">
        <v>2789</v>
      </c>
      <c r="V18" s="236">
        <v>42.835201965903856</v>
      </c>
      <c r="W18" s="227"/>
      <c r="X18" s="235">
        <v>22736</v>
      </c>
      <c r="Y18" s="752">
        <v>59.594768158108572</v>
      </c>
      <c r="Z18" s="746">
        <v>16711</v>
      </c>
      <c r="AA18" s="749">
        <v>73.500175932441948</v>
      </c>
      <c r="AB18" s="746">
        <v>6025</v>
      </c>
      <c r="AC18" s="236">
        <f t="shared" si="0"/>
        <v>26.499824067558059</v>
      </c>
      <c r="AD18" s="576"/>
      <c r="AE18" s="306"/>
      <c r="AF18" s="306"/>
      <c r="AG18" s="306"/>
      <c r="AH18" s="307"/>
      <c r="AI18" s="437"/>
      <c r="AJ18" s="232"/>
      <c r="AK18" s="306"/>
      <c r="AL18" s="306"/>
      <c r="AM18" s="306"/>
      <c r="AN18" s="307"/>
      <c r="AO18" s="437"/>
      <c r="AQ18" s="306"/>
      <c r="AR18" s="306"/>
      <c r="AS18" s="306"/>
      <c r="AT18" s="307"/>
      <c r="AU18" s="437"/>
      <c r="AW18" s="306"/>
      <c r="AX18" s="306"/>
      <c r="AY18" s="306"/>
      <c r="AZ18" s="307"/>
      <c r="BA18" s="437"/>
    </row>
    <row r="19" spans="1:53" s="233" customFormat="1" ht="18" customHeight="1" x14ac:dyDescent="0.15">
      <c r="A19" s="225"/>
      <c r="B19" s="234" t="s">
        <v>43</v>
      </c>
      <c r="C19" s="227"/>
      <c r="D19" s="757">
        <f t="shared" si="1"/>
        <v>22149</v>
      </c>
      <c r="E19" s="740">
        <f t="shared" si="2"/>
        <v>13891</v>
      </c>
      <c r="F19" s="578">
        <f t="shared" si="3"/>
        <v>62.716149713305335</v>
      </c>
      <c r="G19" s="740">
        <f t="shared" si="4"/>
        <v>8258</v>
      </c>
      <c r="H19" s="238">
        <f t="shared" si="3"/>
        <v>37.283850286694658</v>
      </c>
      <c r="I19" s="227"/>
      <c r="J19" s="235">
        <f t="shared" si="5"/>
        <v>5877</v>
      </c>
      <c r="K19" s="752">
        <f t="shared" si="6"/>
        <v>26.533929297033726</v>
      </c>
      <c r="L19" s="746">
        <v>2455</v>
      </c>
      <c r="M19" s="749">
        <v>41.773013442232433</v>
      </c>
      <c r="N19" s="746">
        <v>3422</v>
      </c>
      <c r="O19" s="236">
        <v>58.226986557767567</v>
      </c>
      <c r="P19" s="227"/>
      <c r="Q19" s="235">
        <v>3894</v>
      </c>
      <c r="R19" s="752">
        <v>17.580929161587431</v>
      </c>
      <c r="S19" s="746">
        <v>2348</v>
      </c>
      <c r="T19" s="749">
        <v>60.297894196199287</v>
      </c>
      <c r="U19" s="746">
        <v>1546</v>
      </c>
      <c r="V19" s="236">
        <v>39.70210580380072</v>
      </c>
      <c r="W19" s="227"/>
      <c r="X19" s="235">
        <v>12378</v>
      </c>
      <c r="Y19" s="752">
        <v>55.885141541378843</v>
      </c>
      <c r="Z19" s="746">
        <v>9088</v>
      </c>
      <c r="AA19" s="749">
        <v>73.420584908709003</v>
      </c>
      <c r="AB19" s="746">
        <v>3290</v>
      </c>
      <c r="AC19" s="236">
        <f t="shared" si="0"/>
        <v>26.579415091290997</v>
      </c>
      <c r="AD19" s="576"/>
      <c r="AE19" s="306"/>
      <c r="AF19" s="306"/>
      <c r="AG19" s="306"/>
      <c r="AH19" s="307"/>
      <c r="AI19" s="437"/>
      <c r="AJ19" s="232"/>
      <c r="AK19" s="306"/>
      <c r="AL19" s="306"/>
      <c r="AM19" s="306"/>
      <c r="AN19" s="307"/>
      <c r="AO19" s="437"/>
      <c r="AQ19" s="306"/>
      <c r="AR19" s="306"/>
      <c r="AS19" s="306"/>
      <c r="AT19" s="307"/>
      <c r="AU19" s="437"/>
      <c r="AW19" s="306"/>
      <c r="AX19" s="306"/>
      <c r="AY19" s="306"/>
      <c r="AZ19" s="307"/>
      <c r="BA19" s="437"/>
    </row>
    <row r="20" spans="1:53" s="233" customFormat="1" ht="18" customHeight="1" x14ac:dyDescent="0.15">
      <c r="A20" s="225"/>
      <c r="B20" s="234" t="s">
        <v>44</v>
      </c>
      <c r="C20" s="227"/>
      <c r="D20" s="757">
        <f t="shared" si="1"/>
        <v>76541</v>
      </c>
      <c r="E20" s="740">
        <f t="shared" si="2"/>
        <v>49070</v>
      </c>
      <c r="F20" s="578">
        <f t="shared" si="3"/>
        <v>64.109431546491422</v>
      </c>
      <c r="G20" s="740">
        <f t="shared" si="4"/>
        <v>27471</v>
      </c>
      <c r="H20" s="238">
        <f t="shared" si="3"/>
        <v>35.890568453508578</v>
      </c>
      <c r="I20" s="227"/>
      <c r="J20" s="235">
        <f t="shared" si="5"/>
        <v>18610</v>
      </c>
      <c r="K20" s="752">
        <f t="shared" si="6"/>
        <v>24.313766478096706</v>
      </c>
      <c r="L20" s="746">
        <v>7713</v>
      </c>
      <c r="M20" s="749">
        <v>41.445459430413756</v>
      </c>
      <c r="N20" s="746">
        <v>10897</v>
      </c>
      <c r="O20" s="236">
        <v>58.554540569586244</v>
      </c>
      <c r="P20" s="227"/>
      <c r="Q20" s="235">
        <v>14811</v>
      </c>
      <c r="R20" s="752">
        <v>19.350413503873739</v>
      </c>
      <c r="S20" s="746">
        <v>8698</v>
      </c>
      <c r="T20" s="749">
        <v>58.726622105192085</v>
      </c>
      <c r="U20" s="746">
        <v>6113</v>
      </c>
      <c r="V20" s="236">
        <v>41.273377894807908</v>
      </c>
      <c r="W20" s="227"/>
      <c r="X20" s="235">
        <v>43120</v>
      </c>
      <c r="Y20" s="752">
        <v>56.335820018029551</v>
      </c>
      <c r="Z20" s="746">
        <v>32659</v>
      </c>
      <c r="AA20" s="749">
        <v>75.739795918367349</v>
      </c>
      <c r="AB20" s="746">
        <v>10461</v>
      </c>
      <c r="AC20" s="236">
        <f t="shared" si="0"/>
        <v>24.260204081632651</v>
      </c>
      <c r="AD20" s="576"/>
      <c r="AE20" s="306"/>
      <c r="AF20" s="306"/>
      <c r="AG20" s="306"/>
      <c r="AH20" s="307"/>
      <c r="AI20" s="437"/>
      <c r="AJ20" s="232"/>
      <c r="AK20" s="306"/>
      <c r="AL20" s="306"/>
      <c r="AM20" s="306"/>
      <c r="AN20" s="307"/>
      <c r="AO20" s="437"/>
      <c r="AQ20" s="306"/>
      <c r="AR20" s="306"/>
      <c r="AS20" s="306"/>
      <c r="AT20" s="307"/>
      <c r="AU20" s="437"/>
      <c r="AW20" s="306"/>
      <c r="AX20" s="306"/>
      <c r="AY20" s="306"/>
      <c r="AZ20" s="307"/>
      <c r="BA20" s="437"/>
    </row>
    <row r="21" spans="1:53" s="233" customFormat="1" ht="18" customHeight="1" x14ac:dyDescent="0.15">
      <c r="A21" s="225"/>
      <c r="B21" s="234" t="s">
        <v>6</v>
      </c>
      <c r="C21" s="227"/>
      <c r="D21" s="757">
        <f t="shared" si="1"/>
        <v>51749</v>
      </c>
      <c r="E21" s="740">
        <f t="shared" si="2"/>
        <v>32149</v>
      </c>
      <c r="F21" s="578">
        <f t="shared" si="3"/>
        <v>62.124871978202478</v>
      </c>
      <c r="G21" s="740">
        <f t="shared" si="4"/>
        <v>19600</v>
      </c>
      <c r="H21" s="238">
        <f t="shared" si="3"/>
        <v>37.875128021797522</v>
      </c>
      <c r="I21" s="227"/>
      <c r="J21" s="235">
        <f t="shared" si="5"/>
        <v>14379</v>
      </c>
      <c r="K21" s="752">
        <f t="shared" si="6"/>
        <v>27.786044174766662</v>
      </c>
      <c r="L21" s="746">
        <v>5888</v>
      </c>
      <c r="M21" s="749">
        <v>40.948605605396757</v>
      </c>
      <c r="N21" s="746">
        <v>8491</v>
      </c>
      <c r="O21" s="236">
        <v>59.051394394603243</v>
      </c>
      <c r="P21" s="227"/>
      <c r="Q21" s="235">
        <v>10366</v>
      </c>
      <c r="R21" s="752">
        <v>20.031304952752709</v>
      </c>
      <c r="S21" s="746">
        <v>6126</v>
      </c>
      <c r="T21" s="749">
        <v>59.097048041674704</v>
      </c>
      <c r="U21" s="746">
        <v>4240</v>
      </c>
      <c r="V21" s="236">
        <v>40.902951958325296</v>
      </c>
      <c r="W21" s="227"/>
      <c r="X21" s="235">
        <v>27004</v>
      </c>
      <c r="Y21" s="752">
        <v>52.182650872480629</v>
      </c>
      <c r="Z21" s="746">
        <v>20135</v>
      </c>
      <c r="AA21" s="749">
        <v>74.563027699600056</v>
      </c>
      <c r="AB21" s="746">
        <v>6869</v>
      </c>
      <c r="AC21" s="236">
        <f t="shared" si="0"/>
        <v>25.43697230039994</v>
      </c>
      <c r="AD21" s="576"/>
      <c r="AE21" s="306"/>
      <c r="AF21" s="306"/>
      <c r="AG21" s="306"/>
      <c r="AH21" s="307"/>
      <c r="AI21" s="438"/>
      <c r="AJ21" s="232"/>
      <c r="AK21" s="306"/>
      <c r="AL21" s="306"/>
      <c r="AM21" s="306"/>
      <c r="AN21" s="307"/>
      <c r="AO21" s="437"/>
      <c r="AQ21" s="306"/>
      <c r="AR21" s="306"/>
      <c r="AS21" s="306"/>
      <c r="AT21" s="307"/>
      <c r="AU21" s="437"/>
      <c r="AW21" s="306"/>
      <c r="AX21" s="306"/>
      <c r="AY21" s="306"/>
      <c r="AZ21" s="307"/>
      <c r="BA21" s="437"/>
    </row>
    <row r="22" spans="1:53" s="233" customFormat="1" ht="18" customHeight="1" x14ac:dyDescent="0.15">
      <c r="A22" s="225"/>
      <c r="B22" s="234" t="s">
        <v>5</v>
      </c>
      <c r="C22" s="227"/>
      <c r="D22" s="757">
        <f t="shared" si="1"/>
        <v>10955</v>
      </c>
      <c r="E22" s="740">
        <f t="shared" si="2"/>
        <v>7037</v>
      </c>
      <c r="F22" s="578">
        <f t="shared" si="3"/>
        <v>64.235508900045645</v>
      </c>
      <c r="G22" s="740">
        <f t="shared" si="4"/>
        <v>3918</v>
      </c>
      <c r="H22" s="238">
        <f t="shared" si="3"/>
        <v>35.764491099954363</v>
      </c>
      <c r="I22" s="227"/>
      <c r="J22" s="235">
        <f t="shared" si="5"/>
        <v>3029</v>
      </c>
      <c r="K22" s="752">
        <f t="shared" si="6"/>
        <v>27.649475125513462</v>
      </c>
      <c r="L22" s="746">
        <v>1286</v>
      </c>
      <c r="M22" s="749">
        <v>42.456256190161767</v>
      </c>
      <c r="N22" s="746">
        <v>1743</v>
      </c>
      <c r="O22" s="236">
        <v>57.543743809838233</v>
      </c>
      <c r="P22" s="227"/>
      <c r="Q22" s="235">
        <v>2050</v>
      </c>
      <c r="R22" s="752">
        <v>18.712916476494751</v>
      </c>
      <c r="S22" s="746">
        <v>1287</v>
      </c>
      <c r="T22" s="749">
        <v>62.780487804878049</v>
      </c>
      <c r="U22" s="746">
        <v>763</v>
      </c>
      <c r="V22" s="236">
        <v>37.219512195121951</v>
      </c>
      <c r="W22" s="227"/>
      <c r="X22" s="235">
        <v>5876</v>
      </c>
      <c r="Y22" s="752">
        <v>53.637608397991784</v>
      </c>
      <c r="Z22" s="746">
        <v>4464</v>
      </c>
      <c r="AA22" s="749">
        <v>75.970047651463574</v>
      </c>
      <c r="AB22" s="746">
        <v>1412</v>
      </c>
      <c r="AC22" s="236">
        <f t="shared" si="0"/>
        <v>24.029952348536419</v>
      </c>
      <c r="AD22" s="576"/>
      <c r="AE22" s="306"/>
      <c r="AF22" s="306"/>
      <c r="AG22" s="306"/>
      <c r="AH22" s="307"/>
      <c r="AI22" s="437"/>
      <c r="AJ22" s="232"/>
      <c r="AK22" s="306"/>
      <c r="AL22" s="306"/>
      <c r="AM22" s="306"/>
      <c r="AN22" s="307"/>
      <c r="AO22" s="437"/>
      <c r="AQ22" s="306"/>
      <c r="AR22" s="306"/>
      <c r="AS22" s="306"/>
      <c r="AT22" s="307"/>
      <c r="AU22" s="437"/>
      <c r="AW22" s="306"/>
      <c r="AX22" s="306"/>
      <c r="AY22" s="306"/>
      <c r="AZ22" s="307"/>
      <c r="BA22" s="437"/>
    </row>
    <row r="23" spans="1:53" s="233" customFormat="1" ht="18" customHeight="1" x14ac:dyDescent="0.15">
      <c r="A23" s="225"/>
      <c r="B23" s="234" t="s">
        <v>38</v>
      </c>
      <c r="C23" s="227"/>
      <c r="D23" s="757">
        <f t="shared" si="1"/>
        <v>24408</v>
      </c>
      <c r="E23" s="740">
        <f t="shared" si="2"/>
        <v>15117</v>
      </c>
      <c r="F23" s="578">
        <f t="shared" si="3"/>
        <v>61.934611602753201</v>
      </c>
      <c r="G23" s="740">
        <f t="shared" si="4"/>
        <v>9291</v>
      </c>
      <c r="H23" s="238">
        <f t="shared" si="3"/>
        <v>38.065388397246799</v>
      </c>
      <c r="I23" s="227"/>
      <c r="J23" s="235">
        <f t="shared" si="5"/>
        <v>7384</v>
      </c>
      <c r="K23" s="752">
        <f t="shared" si="6"/>
        <v>30.252376270075388</v>
      </c>
      <c r="L23" s="746">
        <v>2878</v>
      </c>
      <c r="M23" s="749">
        <v>38.976164680390035</v>
      </c>
      <c r="N23" s="746">
        <v>4506</v>
      </c>
      <c r="O23" s="236">
        <v>61.023835319609965</v>
      </c>
      <c r="P23" s="227"/>
      <c r="Q23" s="235">
        <v>4616</v>
      </c>
      <c r="R23" s="752">
        <v>18.911832186168471</v>
      </c>
      <c r="S23" s="746">
        <v>2756</v>
      </c>
      <c r="T23" s="749">
        <v>59.705372616984398</v>
      </c>
      <c r="U23" s="746">
        <v>1860</v>
      </c>
      <c r="V23" s="236">
        <v>40.294627383015595</v>
      </c>
      <c r="W23" s="227"/>
      <c r="X23" s="235">
        <v>12408</v>
      </c>
      <c r="Y23" s="752">
        <v>50.835791543756145</v>
      </c>
      <c r="Z23" s="746">
        <v>9483</v>
      </c>
      <c r="AA23" s="749">
        <v>76.426499032882006</v>
      </c>
      <c r="AB23" s="746">
        <v>2925</v>
      </c>
      <c r="AC23" s="236">
        <f t="shared" si="0"/>
        <v>23.573500967117987</v>
      </c>
      <c r="AD23" s="576"/>
      <c r="AE23" s="306"/>
      <c r="AF23" s="306"/>
      <c r="AG23" s="306"/>
      <c r="AH23" s="307"/>
      <c r="AI23" s="437"/>
      <c r="AJ23" s="232"/>
      <c r="AK23" s="306"/>
      <c r="AL23" s="306"/>
      <c r="AM23" s="306"/>
      <c r="AN23" s="307"/>
      <c r="AO23" s="437"/>
      <c r="AQ23" s="306"/>
      <c r="AR23" s="306"/>
      <c r="AS23" s="306"/>
      <c r="AT23" s="307"/>
      <c r="AU23" s="437"/>
      <c r="AW23" s="306"/>
      <c r="AX23" s="306"/>
      <c r="AY23" s="306"/>
      <c r="AZ23" s="307"/>
      <c r="BA23" s="437"/>
    </row>
    <row r="24" spans="1:53" s="233" customFormat="1" ht="18" customHeight="1" x14ac:dyDescent="0.15">
      <c r="A24" s="225"/>
      <c r="B24" s="234" t="s">
        <v>45</v>
      </c>
      <c r="C24" s="227"/>
      <c r="D24" s="757">
        <f t="shared" si="1"/>
        <v>60397</v>
      </c>
      <c r="E24" s="740">
        <f t="shared" si="2"/>
        <v>39283</v>
      </c>
      <c r="F24" s="578">
        <f t="shared" si="3"/>
        <v>65.041309998841001</v>
      </c>
      <c r="G24" s="740">
        <f t="shared" si="4"/>
        <v>21114</v>
      </c>
      <c r="H24" s="238">
        <f t="shared" si="3"/>
        <v>34.958690001158999</v>
      </c>
      <c r="I24" s="227"/>
      <c r="J24" s="235">
        <f t="shared" si="5"/>
        <v>18033</v>
      </c>
      <c r="K24" s="752">
        <f t="shared" si="6"/>
        <v>29.857443250492576</v>
      </c>
      <c r="L24" s="746">
        <v>8336</v>
      </c>
      <c r="M24" s="749">
        <v>46.226362779348975</v>
      </c>
      <c r="N24" s="746">
        <v>9697</v>
      </c>
      <c r="O24" s="236">
        <v>53.773637220651025</v>
      </c>
      <c r="P24" s="227"/>
      <c r="Q24" s="235">
        <v>10868</v>
      </c>
      <c r="R24" s="752">
        <v>17.99427123863768</v>
      </c>
      <c r="S24" s="746">
        <v>6801</v>
      </c>
      <c r="T24" s="749">
        <v>62.578211262421789</v>
      </c>
      <c r="U24" s="746">
        <v>4067</v>
      </c>
      <c r="V24" s="236">
        <v>37.421788737578211</v>
      </c>
      <c r="W24" s="227"/>
      <c r="X24" s="235">
        <v>31496</v>
      </c>
      <c r="Y24" s="752">
        <v>52.148285510869741</v>
      </c>
      <c r="Z24" s="746">
        <v>24146</v>
      </c>
      <c r="AA24" s="749">
        <v>76.663703327406651</v>
      </c>
      <c r="AB24" s="746">
        <v>7350</v>
      </c>
      <c r="AC24" s="236">
        <f t="shared" si="0"/>
        <v>23.336296672593345</v>
      </c>
      <c r="AD24" s="576"/>
      <c r="AE24" s="306"/>
      <c r="AF24" s="306"/>
      <c r="AG24" s="306"/>
      <c r="AH24" s="307"/>
      <c r="AI24" s="437"/>
      <c r="AJ24" s="232"/>
      <c r="AK24" s="306"/>
      <c r="AL24" s="306"/>
      <c r="AM24" s="306"/>
      <c r="AN24" s="307"/>
      <c r="AO24" s="437"/>
      <c r="AQ24" s="306"/>
      <c r="AR24" s="306"/>
      <c r="AS24" s="306"/>
      <c r="AT24" s="307"/>
      <c r="AU24" s="437"/>
      <c r="AW24" s="306"/>
      <c r="AX24" s="306"/>
      <c r="AY24" s="306"/>
      <c r="AZ24" s="307"/>
      <c r="BA24" s="437"/>
    </row>
    <row r="25" spans="1:53" s="241" customFormat="1" ht="18" customHeight="1" x14ac:dyDescent="0.15">
      <c r="A25" s="240"/>
      <c r="B25" s="234" t="s">
        <v>46</v>
      </c>
      <c r="C25" s="227"/>
      <c r="D25" s="757">
        <f t="shared" si="1"/>
        <v>15236</v>
      </c>
      <c r="E25" s="740">
        <f t="shared" si="2"/>
        <v>8625</v>
      </c>
      <c r="F25" s="578">
        <f t="shared" si="3"/>
        <v>56.609346285114206</v>
      </c>
      <c r="G25" s="740">
        <f t="shared" si="4"/>
        <v>6611</v>
      </c>
      <c r="H25" s="238">
        <f t="shared" si="3"/>
        <v>43.390653714885794</v>
      </c>
      <c r="I25" s="227"/>
      <c r="J25" s="235">
        <f t="shared" si="5"/>
        <v>6346</v>
      </c>
      <c r="K25" s="752">
        <f t="shared" si="6"/>
        <v>41.651352060908373</v>
      </c>
      <c r="L25" s="746">
        <v>2386</v>
      </c>
      <c r="M25" s="749">
        <v>37.598487236054204</v>
      </c>
      <c r="N25" s="746">
        <v>3960</v>
      </c>
      <c r="O25" s="236">
        <v>62.401512763945789</v>
      </c>
      <c r="P25" s="227"/>
      <c r="Q25" s="235">
        <v>2821</v>
      </c>
      <c r="R25" s="752">
        <v>18.515358361774744</v>
      </c>
      <c r="S25" s="746">
        <v>1610</v>
      </c>
      <c r="T25" s="749">
        <v>57.071960297766744</v>
      </c>
      <c r="U25" s="746">
        <v>1211</v>
      </c>
      <c r="V25" s="236">
        <v>42.928039702233249</v>
      </c>
      <c r="W25" s="227"/>
      <c r="X25" s="235">
        <v>6069</v>
      </c>
      <c r="Y25" s="752">
        <v>39.833289577316883</v>
      </c>
      <c r="Z25" s="746">
        <v>4629</v>
      </c>
      <c r="AA25" s="749">
        <v>76.272862086010875</v>
      </c>
      <c r="AB25" s="746">
        <v>1440</v>
      </c>
      <c r="AC25" s="236">
        <f t="shared" si="0"/>
        <v>23.727137913989125</v>
      </c>
      <c r="AD25" s="576"/>
      <c r="AE25" s="306"/>
      <c r="AF25" s="306"/>
      <c r="AG25" s="306"/>
      <c r="AH25" s="307"/>
      <c r="AI25" s="437"/>
      <c r="AJ25" s="232"/>
      <c r="AK25" s="306"/>
      <c r="AL25" s="306"/>
      <c r="AM25" s="306"/>
      <c r="AN25" s="307"/>
      <c r="AO25" s="437"/>
      <c r="AQ25" s="306"/>
      <c r="AR25" s="306"/>
      <c r="AS25" s="306"/>
      <c r="AT25" s="307"/>
      <c r="AU25" s="437"/>
      <c r="AW25" s="306"/>
      <c r="AX25" s="306"/>
      <c r="AY25" s="306"/>
      <c r="AZ25" s="307"/>
      <c r="BA25" s="437"/>
    </row>
    <row r="26" spans="1:53" s="233" customFormat="1" ht="18" customHeight="1" x14ac:dyDescent="0.15">
      <c r="B26" s="234" t="s">
        <v>47</v>
      </c>
      <c r="C26" s="227"/>
      <c r="D26" s="759">
        <f t="shared" si="1"/>
        <v>5778</v>
      </c>
      <c r="E26" s="742">
        <f t="shared" si="2"/>
        <v>3715</v>
      </c>
      <c r="F26" s="580">
        <f t="shared" si="3"/>
        <v>64.295604015230182</v>
      </c>
      <c r="G26" s="742">
        <f t="shared" si="4"/>
        <v>2063</v>
      </c>
      <c r="H26" s="238">
        <f t="shared" si="3"/>
        <v>35.704395984769818</v>
      </c>
      <c r="I26" s="227"/>
      <c r="J26" s="239">
        <f t="shared" si="5"/>
        <v>1110</v>
      </c>
      <c r="K26" s="753">
        <f t="shared" si="6"/>
        <v>19.21079958463136</v>
      </c>
      <c r="L26" s="741">
        <v>426</v>
      </c>
      <c r="M26" s="579">
        <v>38.378378378378379</v>
      </c>
      <c r="N26" s="741">
        <v>684</v>
      </c>
      <c r="O26" s="236">
        <v>61.621621621621628</v>
      </c>
      <c r="P26" s="227"/>
      <c r="Q26" s="239">
        <v>828</v>
      </c>
      <c r="R26" s="753">
        <v>14.330218068535824</v>
      </c>
      <c r="S26" s="741">
        <v>454</v>
      </c>
      <c r="T26" s="579">
        <v>54.830917874396135</v>
      </c>
      <c r="U26" s="741">
        <v>374</v>
      </c>
      <c r="V26" s="236">
        <v>45.169082125603865</v>
      </c>
      <c r="W26" s="227"/>
      <c r="X26" s="239">
        <v>3840</v>
      </c>
      <c r="Y26" s="753">
        <v>66.458982346832812</v>
      </c>
      <c r="Z26" s="741">
        <v>2835</v>
      </c>
      <c r="AA26" s="579">
        <v>73.828125</v>
      </c>
      <c r="AB26" s="741">
        <v>1005</v>
      </c>
      <c r="AC26" s="236">
        <f t="shared" si="0"/>
        <v>26.171875</v>
      </c>
      <c r="AD26" s="576"/>
      <c r="AE26" s="306"/>
      <c r="AF26" s="306"/>
      <c r="AG26" s="306"/>
      <c r="AH26" s="307"/>
      <c r="AI26" s="437"/>
      <c r="AJ26" s="232"/>
      <c r="AK26" s="306"/>
      <c r="AL26" s="306"/>
      <c r="AM26" s="306"/>
      <c r="AN26" s="307"/>
      <c r="AO26" s="437"/>
      <c r="AQ26" s="306"/>
      <c r="AR26" s="306"/>
      <c r="AS26" s="306"/>
      <c r="AT26" s="307"/>
      <c r="AU26" s="437"/>
      <c r="AW26" s="306"/>
      <c r="AX26" s="306"/>
      <c r="AY26" s="306"/>
      <c r="AZ26" s="307"/>
      <c r="BA26" s="437"/>
    </row>
    <row r="27" spans="1:53" s="233" customFormat="1" ht="18" customHeight="1" x14ac:dyDescent="0.15">
      <c r="B27" s="234" t="s">
        <v>48</v>
      </c>
      <c r="C27" s="227"/>
      <c r="D27" s="759">
        <f t="shared" si="1"/>
        <v>22248</v>
      </c>
      <c r="E27" s="742">
        <f t="shared" si="2"/>
        <v>13803</v>
      </c>
      <c r="F27" s="580">
        <f t="shared" si="3"/>
        <v>62.041531823085215</v>
      </c>
      <c r="G27" s="742">
        <f t="shared" si="4"/>
        <v>8445</v>
      </c>
      <c r="H27" s="238">
        <f t="shared" si="3"/>
        <v>37.958468176914778</v>
      </c>
      <c r="I27" s="227"/>
      <c r="J27" s="239">
        <f t="shared" si="5"/>
        <v>5775</v>
      </c>
      <c r="K27" s="753">
        <f t="shared" si="6"/>
        <v>25.957389428263216</v>
      </c>
      <c r="L27" s="741">
        <v>2244</v>
      </c>
      <c r="M27" s="579">
        <v>38.857142857142854</v>
      </c>
      <c r="N27" s="741">
        <v>3531</v>
      </c>
      <c r="O27" s="236">
        <v>61.142857142857146</v>
      </c>
      <c r="P27" s="227"/>
      <c r="Q27" s="239">
        <v>3949</v>
      </c>
      <c r="R27" s="753">
        <v>17.749910104279039</v>
      </c>
      <c r="S27" s="741">
        <v>2203</v>
      </c>
      <c r="T27" s="579">
        <v>55.786275006330719</v>
      </c>
      <c r="U27" s="741">
        <v>1746</v>
      </c>
      <c r="V27" s="236">
        <v>44.213724993669281</v>
      </c>
      <c r="W27" s="227"/>
      <c r="X27" s="239">
        <v>12524</v>
      </c>
      <c r="Y27" s="753">
        <v>56.292700467457749</v>
      </c>
      <c r="Z27" s="741">
        <v>9356</v>
      </c>
      <c r="AA27" s="579">
        <v>74.704567230916638</v>
      </c>
      <c r="AB27" s="741">
        <v>3168</v>
      </c>
      <c r="AC27" s="236">
        <f t="shared" si="0"/>
        <v>25.295432769083359</v>
      </c>
      <c r="AD27" s="576"/>
      <c r="AE27" s="306"/>
      <c r="AF27" s="306"/>
      <c r="AG27" s="306"/>
      <c r="AH27" s="307"/>
      <c r="AI27" s="438"/>
      <c r="AJ27" s="232"/>
      <c r="AK27" s="306"/>
      <c r="AL27" s="306"/>
      <c r="AM27" s="306"/>
      <c r="AN27" s="307"/>
      <c r="AO27" s="437"/>
      <c r="AQ27" s="306"/>
      <c r="AR27" s="306"/>
      <c r="AS27" s="306"/>
      <c r="AT27" s="307"/>
      <c r="AU27" s="437"/>
      <c r="AW27" s="306"/>
      <c r="AX27" s="306"/>
      <c r="AY27" s="306"/>
      <c r="AZ27" s="307"/>
      <c r="BA27" s="437"/>
    </row>
    <row r="28" spans="1:53" s="233" customFormat="1" ht="18" customHeight="1" x14ac:dyDescent="0.15">
      <c r="B28" s="234" t="s">
        <v>49</v>
      </c>
      <c r="C28" s="227"/>
      <c r="D28" s="759">
        <f t="shared" si="1"/>
        <v>3679</v>
      </c>
      <c r="E28" s="742">
        <f t="shared" si="2"/>
        <v>2409</v>
      </c>
      <c r="F28" s="580">
        <f t="shared" si="3"/>
        <v>65.479749932046744</v>
      </c>
      <c r="G28" s="742">
        <f t="shared" si="4"/>
        <v>1270</v>
      </c>
      <c r="H28" s="244">
        <f t="shared" si="3"/>
        <v>34.520250067953249</v>
      </c>
      <c r="I28" s="227"/>
      <c r="J28" s="239">
        <f t="shared" si="5"/>
        <v>641</v>
      </c>
      <c r="K28" s="753">
        <f t="shared" si="6"/>
        <v>17.423212829573252</v>
      </c>
      <c r="L28" s="741">
        <v>256</v>
      </c>
      <c r="M28" s="579">
        <v>39.937597503900157</v>
      </c>
      <c r="N28" s="741">
        <v>385</v>
      </c>
      <c r="O28" s="243">
        <v>60.062402496099843</v>
      </c>
      <c r="P28" s="227"/>
      <c r="Q28" s="239">
        <v>646</v>
      </c>
      <c r="R28" s="753">
        <v>17.559119325903776</v>
      </c>
      <c r="S28" s="741">
        <v>370</v>
      </c>
      <c r="T28" s="579">
        <v>57.275541795665632</v>
      </c>
      <c r="U28" s="741">
        <v>276</v>
      </c>
      <c r="V28" s="243">
        <v>42.724458204334361</v>
      </c>
      <c r="W28" s="227"/>
      <c r="X28" s="239">
        <v>2392</v>
      </c>
      <c r="Y28" s="753">
        <v>65.017667844522961</v>
      </c>
      <c r="Z28" s="741">
        <v>1783</v>
      </c>
      <c r="AA28" s="579">
        <v>74.540133779264224</v>
      </c>
      <c r="AB28" s="741">
        <v>609</v>
      </c>
      <c r="AC28" s="243">
        <f t="shared" si="0"/>
        <v>25.459866220735787</v>
      </c>
      <c r="AD28" s="576"/>
      <c r="AE28" s="306"/>
      <c r="AF28" s="306"/>
      <c r="AG28" s="306"/>
      <c r="AH28" s="307"/>
      <c r="AI28" s="437"/>
      <c r="AJ28" s="232"/>
      <c r="AK28" s="306"/>
      <c r="AL28" s="306"/>
      <c r="AM28" s="306"/>
      <c r="AN28" s="307"/>
      <c r="AO28" s="437"/>
      <c r="AQ28" s="306"/>
      <c r="AR28" s="306"/>
      <c r="AS28" s="306"/>
      <c r="AT28" s="307"/>
      <c r="AU28" s="437"/>
      <c r="AW28" s="306"/>
      <c r="AX28" s="306"/>
      <c r="AY28" s="306"/>
      <c r="AZ28" s="307"/>
      <c r="BA28" s="437"/>
    </row>
    <row r="29" spans="1:53" s="233" customFormat="1" ht="18" customHeight="1" x14ac:dyDescent="0.15">
      <c r="B29" s="245" t="s">
        <v>4</v>
      </c>
      <c r="C29" s="227"/>
      <c r="D29" s="760">
        <f t="shared" si="1"/>
        <v>1187</v>
      </c>
      <c r="E29" s="743">
        <f t="shared" si="2"/>
        <v>642</v>
      </c>
      <c r="F29" s="581">
        <f t="shared" si="3"/>
        <v>54.085930918281377</v>
      </c>
      <c r="G29" s="743">
        <f t="shared" si="4"/>
        <v>545</v>
      </c>
      <c r="H29" s="249">
        <f t="shared" si="3"/>
        <v>45.914069081718615</v>
      </c>
      <c r="I29" s="227"/>
      <c r="J29" s="246">
        <f t="shared" si="5"/>
        <v>677</v>
      </c>
      <c r="K29" s="754">
        <f t="shared" si="6"/>
        <v>57.034540859309182</v>
      </c>
      <c r="L29" s="747">
        <v>245</v>
      </c>
      <c r="M29" s="750">
        <v>36.189069423929098</v>
      </c>
      <c r="N29" s="747">
        <v>432</v>
      </c>
      <c r="O29" s="247">
        <v>63.810930576070902</v>
      </c>
      <c r="P29" s="227"/>
      <c r="Q29" s="246">
        <v>167</v>
      </c>
      <c r="R29" s="754">
        <v>14.069081718618365</v>
      </c>
      <c r="S29" s="747">
        <v>121</v>
      </c>
      <c r="T29" s="750">
        <v>72.455089820359291</v>
      </c>
      <c r="U29" s="747">
        <v>46</v>
      </c>
      <c r="V29" s="247">
        <v>27.54491017964072</v>
      </c>
      <c r="W29" s="227"/>
      <c r="X29" s="246">
        <v>343</v>
      </c>
      <c r="Y29" s="754">
        <v>28.896377422072451</v>
      </c>
      <c r="Z29" s="747">
        <v>276</v>
      </c>
      <c r="AA29" s="750">
        <v>80.466472303206999</v>
      </c>
      <c r="AB29" s="747">
        <v>67</v>
      </c>
      <c r="AC29" s="247">
        <f t="shared" si="0"/>
        <v>19.533527696793001</v>
      </c>
      <c r="AD29" s="576"/>
      <c r="AE29" s="306"/>
      <c r="AF29" s="306"/>
      <c r="AG29" s="306"/>
      <c r="AH29" s="307"/>
      <c r="AI29" s="437"/>
      <c r="AJ29" s="232"/>
      <c r="AK29" s="306"/>
      <c r="AL29" s="306"/>
      <c r="AM29" s="306"/>
      <c r="AN29" s="307"/>
      <c r="AO29" s="437"/>
      <c r="AQ29" s="306"/>
      <c r="AR29" s="306"/>
      <c r="AS29" s="306"/>
      <c r="AT29" s="307"/>
      <c r="AU29" s="437"/>
      <c r="AW29" s="306"/>
      <c r="AX29" s="306"/>
      <c r="AY29" s="306"/>
      <c r="AZ29" s="307"/>
      <c r="BA29" s="437"/>
    </row>
    <row r="30" spans="1:53" s="224" customFormat="1" ht="3.75" customHeight="1" x14ac:dyDescent="0.15">
      <c r="A30" s="221"/>
      <c r="B30" s="222"/>
      <c r="C30" s="223"/>
      <c r="D30" s="222"/>
      <c r="E30" s="222"/>
      <c r="F30" s="222"/>
      <c r="G30" s="222"/>
      <c r="H30" s="251"/>
      <c r="I30" s="223"/>
      <c r="J30" s="222"/>
      <c r="K30" s="222"/>
      <c r="L30" s="222"/>
      <c r="M30" s="222"/>
      <c r="N30" s="222"/>
      <c r="O30" s="575"/>
      <c r="P30" s="223"/>
      <c r="Q30" s="222"/>
      <c r="R30" s="222"/>
      <c r="S30" s="222"/>
      <c r="T30" s="222"/>
      <c r="U30" s="222"/>
      <c r="V30" s="575"/>
      <c r="W30" s="223"/>
      <c r="X30" s="222"/>
      <c r="Y30" s="222"/>
      <c r="Z30" s="222"/>
      <c r="AA30" s="222"/>
      <c r="AB30" s="222"/>
      <c r="AC30" s="575"/>
      <c r="AD30" s="576"/>
      <c r="AE30" s="310"/>
      <c r="AF30" s="310"/>
      <c r="AG30" s="306"/>
      <c r="AH30" s="307"/>
      <c r="AI30" s="437"/>
      <c r="AJ30" s="232"/>
      <c r="AK30" s="310"/>
      <c r="AL30" s="310"/>
      <c r="AM30" s="306"/>
      <c r="AN30" s="307"/>
      <c r="AO30" s="437"/>
      <c r="AQ30" s="310"/>
      <c r="AR30" s="310"/>
      <c r="AS30" s="306"/>
      <c r="AT30" s="307"/>
      <c r="AU30" s="437"/>
      <c r="AW30" s="310"/>
      <c r="AX30" s="310"/>
      <c r="AY30" s="306"/>
      <c r="AZ30" s="307"/>
      <c r="BA30" s="437"/>
    </row>
    <row r="31" spans="1:53" s="252" customFormat="1" ht="18" customHeight="1" x14ac:dyDescent="0.15">
      <c r="B31" s="253" t="s">
        <v>3</v>
      </c>
      <c r="C31" s="212"/>
      <c r="D31" s="761">
        <f>J31+Q31+X31</f>
        <v>510475</v>
      </c>
      <c r="E31" s="744">
        <f>L31+S31+Z31</f>
        <v>322671</v>
      </c>
      <c r="F31" s="410">
        <f>E31/$D31*100</f>
        <v>63.209951515745146</v>
      </c>
      <c r="G31" s="744">
        <f>N31+U31+AB31</f>
        <v>187804</v>
      </c>
      <c r="H31" s="256">
        <f>G31/$D31*100</f>
        <v>36.790048484254861</v>
      </c>
      <c r="I31" s="212"/>
      <c r="J31" s="254">
        <f>SUM(J12:J29)</f>
        <v>143962</v>
      </c>
      <c r="K31" s="755">
        <f>J31/$D31*100</f>
        <v>28.201576962632842</v>
      </c>
      <c r="L31" s="744">
        <f>SUM(L12:L29)</f>
        <v>59598</v>
      </c>
      <c r="M31" s="410">
        <f t="shared" ref="M31:O31" si="7">L31/$J31*100</f>
        <v>41.398424584265292</v>
      </c>
      <c r="N31" s="744">
        <f>SUM(N12:N29)</f>
        <v>84364</v>
      </c>
      <c r="O31" s="255">
        <f t="shared" si="7"/>
        <v>58.601575415734708</v>
      </c>
      <c r="P31" s="212"/>
      <c r="Q31" s="254">
        <f>SUM(Q12:Q29)</f>
        <v>96880</v>
      </c>
      <c r="R31" s="755">
        <f>Q31/$D31*100</f>
        <v>18.978402468289339</v>
      </c>
      <c r="S31" s="744">
        <f>SUM(S12:S29)</f>
        <v>59082</v>
      </c>
      <c r="T31" s="410">
        <f>S31/$Q31*100</f>
        <v>60.984723369116431</v>
      </c>
      <c r="U31" s="744">
        <f>SUM(U12:U29)</f>
        <v>37798</v>
      </c>
      <c r="V31" s="255">
        <f>U31/$Q31*100</f>
        <v>39.015276630883569</v>
      </c>
      <c r="W31" s="212"/>
      <c r="X31" s="254">
        <f>SUM(X12:X29)</f>
        <v>269633</v>
      </c>
      <c r="Y31" s="755">
        <f>X31/$D31*100</f>
        <v>52.820020569077819</v>
      </c>
      <c r="Z31" s="744">
        <f>SUM(Z12:Z29)</f>
        <v>203991</v>
      </c>
      <c r="AA31" s="410">
        <f>Z31/$X31*100</f>
        <v>75.655057059039507</v>
      </c>
      <c r="AB31" s="744">
        <f>SUM(AB12:AB29)</f>
        <v>65642</v>
      </c>
      <c r="AC31" s="255">
        <f>AB31/$X31*100</f>
        <v>24.34494294096049</v>
      </c>
      <c r="AD31" s="576"/>
      <c r="AE31" s="306"/>
      <c r="AF31" s="306"/>
      <c r="AG31" s="310"/>
      <c r="AH31" s="310"/>
      <c r="AI31" s="439"/>
      <c r="AJ31" s="440"/>
      <c r="AK31" s="306"/>
      <c r="AL31" s="306"/>
      <c r="AM31" s="310"/>
      <c r="AN31" s="310"/>
      <c r="AO31" s="439"/>
      <c r="AQ31" s="306"/>
      <c r="AR31" s="306"/>
      <c r="AS31" s="310"/>
      <c r="AT31" s="310"/>
      <c r="AU31" s="439"/>
      <c r="AW31" s="306"/>
      <c r="AX31" s="306"/>
      <c r="AY31" s="310"/>
      <c r="AZ31" s="310"/>
      <c r="BA31" s="439"/>
    </row>
    <row r="32" spans="1:53" s="257" customFormat="1" ht="5.25" customHeight="1" x14ac:dyDescent="0.2">
      <c r="B32" s="258" t="s">
        <v>42</v>
      </c>
      <c r="C32" s="259"/>
      <c r="I32" s="259"/>
    </row>
    <row r="33" spans="2:14" s="252" customFormat="1" ht="5.25" customHeight="1" x14ac:dyDescent="0.2">
      <c r="B33" s="258" t="s">
        <v>50</v>
      </c>
      <c r="C33" s="261"/>
      <c r="I33" s="261"/>
    </row>
    <row r="34" spans="2:14" s="252" customFormat="1" ht="13.5" customHeight="1" x14ac:dyDescent="0.2">
      <c r="B34" s="1083"/>
      <c r="C34" s="1083"/>
      <c r="D34" s="1083"/>
      <c r="E34" s="1083"/>
      <c r="F34" s="1083"/>
      <c r="G34" s="1083"/>
      <c r="H34" s="1083"/>
    </row>
    <row r="35" spans="2:14" ht="29.25" customHeight="1" x14ac:dyDescent="0.2">
      <c r="B35" s="1090"/>
      <c r="C35" s="1090"/>
      <c r="D35" s="1090"/>
      <c r="E35" s="737"/>
      <c r="F35" s="737"/>
      <c r="G35" s="737"/>
      <c r="H35" s="263"/>
      <c r="I35" s="263"/>
      <c r="J35" s="263"/>
      <c r="K35" s="263"/>
      <c r="L35" s="263"/>
      <c r="M35" s="263"/>
      <c r="N35" s="263"/>
    </row>
    <row r="36" spans="2:14" ht="4.5" customHeight="1" x14ac:dyDescent="0.2">
      <c r="B36" s="1091"/>
      <c r="C36" s="1091"/>
      <c r="D36" s="1091"/>
      <c r="E36" s="738"/>
      <c r="F36" s="738"/>
      <c r="G36" s="738"/>
      <c r="H36" s="263"/>
      <c r="I36" s="263"/>
      <c r="J36" s="263"/>
      <c r="K36" s="263"/>
      <c r="L36" s="263"/>
      <c r="M36" s="263"/>
      <c r="N36" s="263"/>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100">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0.140625" style="262" bestFit="1" customWidth="1"/>
    <col min="5" max="5" width="10.28515625" style="262" customWidth="1"/>
    <col min="6" max="6" width="7" style="262" customWidth="1"/>
    <col min="7" max="7" width="8.85546875" style="262" customWidth="1"/>
    <col min="8" max="8" width="7" style="262" customWidth="1"/>
    <col min="9" max="9" width="0.42578125" style="262" customWidth="1"/>
    <col min="10" max="10" width="8.42578125" style="262" bestFit="1" customWidth="1"/>
    <col min="11" max="11" width="6.7109375" style="262" customWidth="1"/>
    <col min="12" max="12" width="8.42578125" style="262" customWidth="1"/>
    <col min="13" max="13" width="6.7109375" style="262" bestFit="1" customWidth="1"/>
    <col min="14" max="14" width="8.42578125" style="262" customWidth="1"/>
    <col min="15" max="15" width="6.7109375" style="262" bestFit="1" customWidth="1"/>
    <col min="16" max="16" width="0.42578125" style="262" customWidth="1"/>
    <col min="17" max="17" width="8.42578125" style="262" bestFit="1" customWidth="1"/>
    <col min="18" max="18" width="6.85546875" style="262" customWidth="1"/>
    <col min="19" max="19" width="8.42578125" style="262" customWidth="1"/>
    <col min="20" max="20" width="6.7109375" style="262" bestFit="1" customWidth="1"/>
    <col min="21" max="21" width="8.42578125" style="262" customWidth="1"/>
    <col min="22" max="22" width="6.7109375" style="262" bestFit="1" customWidth="1"/>
    <col min="23" max="23" width="0.42578125" style="262" customWidth="1"/>
    <col min="24" max="24" width="8.42578125" style="262" bestFit="1" customWidth="1"/>
    <col min="25" max="25" width="7" style="262" customWidth="1"/>
    <col min="26" max="26" width="8.42578125" style="262" customWidth="1"/>
    <col min="27" max="27" width="6.7109375" style="262" bestFit="1" customWidth="1"/>
    <col min="28" max="28" width="8.42578125" style="262" customWidth="1"/>
    <col min="29" max="29" width="6.7109375" style="262" bestFit="1" customWidth="1"/>
    <col min="30" max="30" width="11.42578125" style="262"/>
    <col min="31" max="33" width="2.42578125" style="262" bestFit="1" customWidth="1"/>
    <col min="34" max="34" width="13" style="262" bestFit="1" customWidth="1"/>
    <col min="35" max="35" width="3.42578125" style="262" bestFit="1" customWidth="1"/>
    <col min="36" max="36" width="3.85546875" style="262" customWidth="1"/>
    <col min="37" max="39" width="2.42578125" style="262" bestFit="1" customWidth="1"/>
    <col min="40" max="40" width="8.42578125" style="262" bestFit="1" customWidth="1"/>
    <col min="41" max="41" width="3.42578125" style="262" bestFit="1" customWidth="1"/>
    <col min="42" max="42" width="3.5703125" style="262" customWidth="1"/>
    <col min="43" max="45" width="2.42578125" style="262" bestFit="1" customWidth="1"/>
    <col min="46" max="46" width="8.42578125" style="262" bestFit="1" customWidth="1"/>
    <col min="47" max="47" width="4.140625" style="262" bestFit="1" customWidth="1"/>
    <col min="48" max="48" width="3.28515625" style="262" customWidth="1"/>
    <col min="49" max="49" width="4.28515625" style="262" bestFit="1" customWidth="1"/>
    <col min="50" max="50" width="2.42578125" style="262" bestFit="1" customWidth="1"/>
    <col min="51" max="51" width="4.28515625" style="262" bestFit="1" customWidth="1"/>
    <col min="52" max="52" width="8.42578125" style="262" bestFit="1" customWidth="1"/>
    <col min="53" max="53" width="4.28515625" style="262" bestFit="1" customWidth="1"/>
    <col min="54" max="16384" width="11.42578125" style="262"/>
  </cols>
  <sheetData>
    <row r="1" spans="1:53" s="202" customFormat="1" ht="15" customHeight="1" x14ac:dyDescent="0.2">
      <c r="A1" s="714" t="s">
        <v>53</v>
      </c>
      <c r="B1" s="203"/>
      <c r="C1" s="204"/>
      <c r="I1" s="204"/>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6" customFormat="1" ht="52.5" customHeight="1" x14ac:dyDescent="0.2">
      <c r="B2" s="1059"/>
      <c r="C2" s="1059"/>
    </row>
    <row r="3" spans="1:53" s="209" customFormat="1" ht="4.5" customHeight="1" x14ac:dyDescent="0.2">
      <c r="B3" s="1060"/>
      <c r="C3" s="1060"/>
    </row>
    <row r="4" spans="1:53" s="209" customFormat="1" ht="17.25" customHeight="1" x14ac:dyDescent="0.2">
      <c r="A4" s="1060" t="s">
        <v>434</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row>
    <row r="5" spans="1:53" s="209" customFormat="1" ht="17.25" customHeight="1" x14ac:dyDescent="0.2">
      <c r="B5" s="1061" t="str">
        <f>porsaad!B6</f>
        <v>Situación a 28 de febrero de 2023</v>
      </c>
      <c r="C5" s="1061"/>
      <c r="D5" s="1061"/>
      <c r="E5" s="1061"/>
      <c r="F5" s="1061"/>
      <c r="G5" s="1061"/>
      <c r="H5" s="1061"/>
      <c r="I5" s="1061"/>
      <c r="J5" s="1061"/>
      <c r="K5" s="1061"/>
      <c r="L5" s="1061"/>
      <c r="M5" s="1061"/>
      <c r="N5" s="1061"/>
      <c r="O5" s="1061"/>
      <c r="P5" s="1061"/>
      <c r="Q5" s="1061"/>
      <c r="R5" s="1061"/>
      <c r="S5" s="1061"/>
      <c r="T5" s="1061"/>
      <c r="U5" s="1061"/>
      <c r="V5" s="1061"/>
      <c r="W5" s="1061"/>
      <c r="X5" s="1061"/>
      <c r="Y5" s="1061"/>
      <c r="Z5" s="1061"/>
      <c r="AA5" s="1061"/>
      <c r="AB5" s="1061"/>
      <c r="AC5" s="1061"/>
    </row>
    <row r="6" spans="1:53" s="209" customFormat="1" ht="6" customHeight="1" x14ac:dyDescent="0.2"/>
    <row r="7" spans="1:53" s="214" customFormat="1" ht="12.75" customHeight="1" x14ac:dyDescent="0.2">
      <c r="A7" s="210"/>
      <c r="B7" s="1062" t="s">
        <v>15</v>
      </c>
      <c r="C7" s="212"/>
      <c r="D7" s="1065" t="s">
        <v>274</v>
      </c>
      <c r="E7" s="1066"/>
      <c r="F7" s="1066"/>
      <c r="G7" s="1066"/>
      <c r="H7" s="1066"/>
      <c r="I7" s="569"/>
      <c r="J7" s="1069"/>
      <c r="K7" s="1069"/>
      <c r="L7" s="1069"/>
      <c r="M7" s="1069"/>
      <c r="N7" s="1069"/>
      <c r="O7" s="1069"/>
      <c r="P7" s="569"/>
      <c r="Q7" s="1069"/>
      <c r="R7" s="1069"/>
      <c r="S7" s="1069"/>
      <c r="T7" s="1069"/>
      <c r="U7" s="1069"/>
      <c r="V7" s="1069"/>
      <c r="W7" s="569"/>
      <c r="X7" s="1069"/>
      <c r="Y7" s="1069"/>
      <c r="Z7" s="1069"/>
      <c r="AA7" s="1069"/>
      <c r="AB7" s="1069"/>
      <c r="AC7" s="1070"/>
      <c r="AD7" s="431"/>
      <c r="AE7" s="431"/>
      <c r="AF7" s="432"/>
      <c r="AG7" s="432"/>
      <c r="AH7" s="432"/>
      <c r="AI7" s="432"/>
      <c r="AJ7" s="432"/>
      <c r="AK7" s="432"/>
      <c r="AL7" s="433"/>
    </row>
    <row r="8" spans="1:53" s="214" customFormat="1" ht="33.75" customHeight="1" x14ac:dyDescent="0.2">
      <c r="A8" s="210"/>
      <c r="B8" s="1063"/>
      <c r="C8" s="212"/>
      <c r="D8" s="1067"/>
      <c r="E8" s="1068"/>
      <c r="F8" s="1068"/>
      <c r="G8" s="1068"/>
      <c r="H8" s="1068"/>
      <c r="I8" s="502"/>
      <c r="J8" s="1071" t="s">
        <v>275</v>
      </c>
      <c r="K8" s="1069"/>
      <c r="L8" s="1069"/>
      <c r="M8" s="1069"/>
      <c r="N8" s="1069"/>
      <c r="O8" s="1070"/>
      <c r="P8" s="212"/>
      <c r="Q8" s="1071" t="s">
        <v>276</v>
      </c>
      <c r="R8" s="1069"/>
      <c r="S8" s="1069"/>
      <c r="T8" s="1069"/>
      <c r="U8" s="1069"/>
      <c r="V8" s="1070"/>
      <c r="W8" s="212"/>
      <c r="X8" s="1071" t="s">
        <v>277</v>
      </c>
      <c r="Y8" s="1069"/>
      <c r="Z8" s="1069"/>
      <c r="AA8" s="1069"/>
      <c r="AB8" s="1069"/>
      <c r="AC8" s="1070"/>
      <c r="AD8" s="431"/>
      <c r="AE8" s="431"/>
      <c r="AF8" s="432"/>
      <c r="AG8" s="432"/>
      <c r="AH8" s="432"/>
      <c r="AI8" s="432"/>
      <c r="AJ8" s="432"/>
      <c r="AK8" s="432"/>
      <c r="AL8" s="433"/>
    </row>
    <row r="9" spans="1:53" s="214" customFormat="1" ht="21.75" customHeight="1" x14ac:dyDescent="0.2">
      <c r="A9" s="210"/>
      <c r="B9" s="1063"/>
      <c r="C9" s="212"/>
      <c r="D9" s="1072" t="s">
        <v>12</v>
      </c>
      <c r="E9" s="1074" t="s">
        <v>27</v>
      </c>
      <c r="F9" s="1075"/>
      <c r="G9" s="1075" t="s">
        <v>26</v>
      </c>
      <c r="H9" s="1076"/>
      <c r="I9" s="212"/>
      <c r="J9" s="1077" t="s">
        <v>12</v>
      </c>
      <c r="K9" s="1079" t="s">
        <v>278</v>
      </c>
      <c r="L9" s="1074" t="s">
        <v>27</v>
      </c>
      <c r="M9" s="1075"/>
      <c r="N9" s="1075" t="s">
        <v>26</v>
      </c>
      <c r="O9" s="1076"/>
      <c r="P9" s="212"/>
      <c r="Q9" s="1077" t="s">
        <v>12</v>
      </c>
      <c r="R9" s="1079" t="s">
        <v>278</v>
      </c>
      <c r="S9" s="1074" t="s">
        <v>27</v>
      </c>
      <c r="T9" s="1075"/>
      <c r="U9" s="1075" t="s">
        <v>26</v>
      </c>
      <c r="V9" s="1076"/>
      <c r="W9" s="212"/>
      <c r="X9" s="1077" t="s">
        <v>12</v>
      </c>
      <c r="Y9" s="1079" t="s">
        <v>278</v>
      </c>
      <c r="Z9" s="1074" t="s">
        <v>27</v>
      </c>
      <c r="AA9" s="1075"/>
      <c r="AB9" s="1075" t="s">
        <v>26</v>
      </c>
      <c r="AC9" s="1076"/>
      <c r="AD9" s="431"/>
      <c r="AE9" s="431"/>
      <c r="AF9" s="432"/>
      <c r="AG9" s="432"/>
      <c r="AH9" s="432"/>
      <c r="AI9" s="432"/>
      <c r="AJ9" s="432"/>
      <c r="AK9" s="432"/>
      <c r="AL9" s="433"/>
    </row>
    <row r="10" spans="1:53" s="220" customFormat="1" ht="36.75" customHeight="1" x14ac:dyDescent="0.2">
      <c r="A10" s="215"/>
      <c r="B10" s="1064"/>
      <c r="C10" s="217"/>
      <c r="D10" s="1073"/>
      <c r="E10" s="409" t="s">
        <v>12</v>
      </c>
      <c r="F10" s="807" t="s">
        <v>278</v>
      </c>
      <c r="G10" s="409" t="s">
        <v>12</v>
      </c>
      <c r="H10" s="272" t="s">
        <v>278</v>
      </c>
      <c r="I10" s="217"/>
      <c r="J10" s="1078"/>
      <c r="K10" s="1080"/>
      <c r="L10" s="409" t="s">
        <v>12</v>
      </c>
      <c r="M10" s="807" t="s">
        <v>278</v>
      </c>
      <c r="N10" s="409" t="s">
        <v>12</v>
      </c>
      <c r="O10" s="272" t="s">
        <v>278</v>
      </c>
      <c r="P10" s="217"/>
      <c r="Q10" s="1078"/>
      <c r="R10" s="1080"/>
      <c r="S10" s="409" t="s">
        <v>12</v>
      </c>
      <c r="T10" s="807" t="s">
        <v>278</v>
      </c>
      <c r="U10" s="409" t="s">
        <v>12</v>
      </c>
      <c r="V10" s="272" t="s">
        <v>278</v>
      </c>
      <c r="W10" s="217"/>
      <c r="X10" s="1078"/>
      <c r="Y10" s="1080"/>
      <c r="Z10" s="409" t="s">
        <v>12</v>
      </c>
      <c r="AA10" s="807" t="s">
        <v>278</v>
      </c>
      <c r="AB10" s="409" t="s">
        <v>12</v>
      </c>
      <c r="AC10" s="272" t="s">
        <v>278</v>
      </c>
      <c r="AD10" s="434"/>
      <c r="AE10" s="435"/>
      <c r="AF10" s="310"/>
      <c r="AG10" s="310"/>
      <c r="AH10" s="310"/>
      <c r="AI10" s="310"/>
      <c r="AJ10" s="436"/>
      <c r="AK10" s="436"/>
      <c r="AL10" s="436"/>
    </row>
    <row r="11" spans="1:53" s="224" customFormat="1" ht="4.5" customHeight="1" x14ac:dyDescent="0.2">
      <c r="A11" s="221"/>
      <c r="B11" s="222"/>
      <c r="C11" s="223"/>
      <c r="D11" s="222"/>
      <c r="E11" s="222"/>
      <c r="F11" s="222"/>
      <c r="G11" s="222"/>
      <c r="H11" s="222"/>
      <c r="I11" s="223"/>
      <c r="J11" s="222"/>
      <c r="K11" s="222"/>
      <c r="L11" s="222"/>
      <c r="M11" s="222"/>
      <c r="N11" s="222"/>
      <c r="O11" s="222"/>
      <c r="P11" s="223"/>
      <c r="Q11" s="222"/>
      <c r="R11" s="222"/>
      <c r="S11" s="222"/>
      <c r="T11" s="222"/>
      <c r="U11" s="222"/>
      <c r="V11" s="222"/>
      <c r="W11" s="223"/>
      <c r="X11" s="222"/>
      <c r="Y11" s="222"/>
      <c r="Z11" s="222"/>
      <c r="AA11" s="222"/>
      <c r="AB11" s="222"/>
      <c r="AC11" s="222"/>
      <c r="AD11" s="431"/>
      <c r="AE11" s="435"/>
      <c r="AF11" s="310"/>
      <c r="AG11" s="310"/>
      <c r="AH11" s="310"/>
      <c r="AI11" s="310"/>
      <c r="AJ11" s="232"/>
      <c r="AK11" s="232"/>
      <c r="AL11" s="232"/>
    </row>
    <row r="12" spans="1:53" s="233" customFormat="1" ht="18" customHeight="1" x14ac:dyDescent="0.15">
      <c r="A12" s="225"/>
      <c r="B12" s="226" t="s">
        <v>11</v>
      </c>
      <c r="C12" s="227"/>
      <c r="D12" s="756">
        <f>J12+Q12+X12</f>
        <v>68995</v>
      </c>
      <c r="E12" s="739">
        <f>L12+S12+Z12</f>
        <v>45760</v>
      </c>
      <c r="F12" s="748">
        <f>E12/$D12*100</f>
        <v>66.323646641060947</v>
      </c>
      <c r="G12" s="739">
        <f>N12+U12+AB12</f>
        <v>23235</v>
      </c>
      <c r="H12" s="231">
        <f>G12/$D12*100</f>
        <v>33.676353358939053</v>
      </c>
      <c r="I12" s="227"/>
      <c r="J12" s="228">
        <f>L12+N12</f>
        <v>16730</v>
      </c>
      <c r="K12" s="751">
        <f>J12/$D12*100</f>
        <v>24.248133922748025</v>
      </c>
      <c r="L12" s="745">
        <v>7280</v>
      </c>
      <c r="M12" s="748">
        <v>43.51464435146444</v>
      </c>
      <c r="N12" s="745">
        <v>9450</v>
      </c>
      <c r="O12" s="229">
        <v>56.48535564853556</v>
      </c>
      <c r="P12" s="227"/>
      <c r="Q12" s="228">
        <v>17929</v>
      </c>
      <c r="R12" s="751">
        <v>25.985941010218134</v>
      </c>
      <c r="S12" s="745">
        <v>13356</v>
      </c>
      <c r="T12" s="748">
        <v>74.493836800713936</v>
      </c>
      <c r="U12" s="745">
        <v>4573</v>
      </c>
      <c r="V12" s="229">
        <v>25.506163199286075</v>
      </c>
      <c r="W12" s="227"/>
      <c r="X12" s="228">
        <v>34336</v>
      </c>
      <c r="Y12" s="751">
        <v>49.765925067033848</v>
      </c>
      <c r="Z12" s="745">
        <v>25124</v>
      </c>
      <c r="AA12" s="748">
        <v>73.171015843429629</v>
      </c>
      <c r="AB12" s="745">
        <v>9212</v>
      </c>
      <c r="AC12" s="229">
        <f t="shared" ref="AC12:AC29" si="0">AB12/$X12*100</f>
        <v>26.828984156570364</v>
      </c>
      <c r="AD12" s="576"/>
      <c r="AE12" s="306"/>
      <c r="AF12" s="306"/>
      <c r="AG12" s="306"/>
      <c r="AH12" s="307"/>
      <c r="AI12" s="437"/>
      <c r="AJ12" s="232"/>
      <c r="AK12" s="306"/>
      <c r="AL12" s="306"/>
      <c r="AM12" s="306"/>
      <c r="AN12" s="307"/>
      <c r="AO12" s="437"/>
      <c r="AQ12" s="306"/>
      <c r="AR12" s="306"/>
      <c r="AS12" s="306"/>
      <c r="AT12" s="307"/>
      <c r="AU12" s="437"/>
      <c r="AW12" s="306"/>
      <c r="AX12" s="306"/>
      <c r="AY12" s="306"/>
      <c r="AZ12" s="307"/>
      <c r="BA12" s="437"/>
    </row>
    <row r="13" spans="1:53" s="233" customFormat="1" ht="18" customHeight="1" x14ac:dyDescent="0.15">
      <c r="A13" s="225"/>
      <c r="B13" s="234" t="s">
        <v>10</v>
      </c>
      <c r="C13" s="227"/>
      <c r="D13" s="757">
        <f t="shared" ref="D13:D29" si="1">J13+Q13+X13</f>
        <v>11862</v>
      </c>
      <c r="E13" s="740">
        <f t="shared" ref="E13:E29" si="2">L13+S13+Z13</f>
        <v>7703</v>
      </c>
      <c r="F13" s="578">
        <f t="shared" ref="F13:H29" si="3">E13/$D13*100</f>
        <v>64.938458944528747</v>
      </c>
      <c r="G13" s="740">
        <f t="shared" ref="G13:G29" si="4">N13+U13+AB13</f>
        <v>4159</v>
      </c>
      <c r="H13" s="238">
        <f t="shared" si="3"/>
        <v>35.061541055471253</v>
      </c>
      <c r="I13" s="227"/>
      <c r="J13" s="235">
        <f t="shared" ref="J13:J29" si="5">L13+N13</f>
        <v>2630</v>
      </c>
      <c r="K13" s="752">
        <f t="shared" ref="K13:K29" si="6">J13/$D13*100</f>
        <v>22.171640532793795</v>
      </c>
      <c r="L13" s="746">
        <v>1173</v>
      </c>
      <c r="M13" s="749">
        <v>44.600760456273761</v>
      </c>
      <c r="N13" s="746">
        <v>1457</v>
      </c>
      <c r="O13" s="236">
        <v>55.399239543726232</v>
      </c>
      <c r="P13" s="227"/>
      <c r="Q13" s="235">
        <v>2610</v>
      </c>
      <c r="R13" s="752">
        <v>22.003034901365705</v>
      </c>
      <c r="S13" s="746">
        <v>1716</v>
      </c>
      <c r="T13" s="749">
        <v>65.747126436781613</v>
      </c>
      <c r="U13" s="746">
        <v>894</v>
      </c>
      <c r="V13" s="236">
        <v>34.252873563218387</v>
      </c>
      <c r="W13" s="227"/>
      <c r="X13" s="235">
        <v>6622</v>
      </c>
      <c r="Y13" s="752">
        <v>55.825324565840496</v>
      </c>
      <c r="Z13" s="746">
        <v>4814</v>
      </c>
      <c r="AA13" s="749">
        <v>72.697070371488977</v>
      </c>
      <c r="AB13" s="746">
        <v>1808</v>
      </c>
      <c r="AC13" s="236">
        <f t="shared" si="0"/>
        <v>27.302929628511023</v>
      </c>
      <c r="AD13" s="576"/>
      <c r="AE13" s="306"/>
      <c r="AF13" s="306"/>
      <c r="AG13" s="306"/>
      <c r="AH13" s="307"/>
      <c r="AI13" s="437"/>
      <c r="AJ13" s="232"/>
      <c r="AK13" s="306"/>
      <c r="AL13" s="306"/>
      <c r="AM13" s="306"/>
      <c r="AN13" s="307"/>
      <c r="AO13" s="437"/>
      <c r="AQ13" s="306"/>
      <c r="AR13" s="306"/>
      <c r="AS13" s="306"/>
      <c r="AT13" s="307"/>
      <c r="AU13" s="437"/>
      <c r="AW13" s="306"/>
      <c r="AX13" s="306"/>
      <c r="AY13" s="306"/>
      <c r="AZ13" s="307"/>
      <c r="BA13" s="437"/>
    </row>
    <row r="14" spans="1:53" s="233" customFormat="1" ht="18" customHeight="1" x14ac:dyDescent="0.15">
      <c r="A14" s="225"/>
      <c r="B14" s="234" t="s">
        <v>40</v>
      </c>
      <c r="C14" s="227"/>
      <c r="D14" s="757">
        <f t="shared" si="1"/>
        <v>11876</v>
      </c>
      <c r="E14" s="740">
        <f t="shared" si="2"/>
        <v>7710</v>
      </c>
      <c r="F14" s="578">
        <f t="shared" si="3"/>
        <v>64.920848770629846</v>
      </c>
      <c r="G14" s="740">
        <f t="shared" si="4"/>
        <v>4166</v>
      </c>
      <c r="H14" s="238">
        <f t="shared" si="3"/>
        <v>35.079151229370162</v>
      </c>
      <c r="I14" s="227"/>
      <c r="J14" s="235">
        <f t="shared" si="5"/>
        <v>2986</v>
      </c>
      <c r="K14" s="752">
        <f t="shared" si="6"/>
        <v>25.143145840350282</v>
      </c>
      <c r="L14" s="746">
        <v>1277</v>
      </c>
      <c r="M14" s="749">
        <v>42.766242464835905</v>
      </c>
      <c r="N14" s="746">
        <v>1709</v>
      </c>
      <c r="O14" s="236">
        <v>57.233757535164095</v>
      </c>
      <c r="P14" s="227"/>
      <c r="Q14" s="235">
        <v>2586</v>
      </c>
      <c r="R14" s="752">
        <v>21.77500842034355</v>
      </c>
      <c r="S14" s="746">
        <v>1592</v>
      </c>
      <c r="T14" s="749">
        <v>61.562258313998456</v>
      </c>
      <c r="U14" s="746">
        <v>994</v>
      </c>
      <c r="V14" s="236">
        <v>38.437741686001544</v>
      </c>
      <c r="W14" s="227"/>
      <c r="X14" s="235">
        <v>6304</v>
      </c>
      <c r="Y14" s="752">
        <v>53.081845739306168</v>
      </c>
      <c r="Z14" s="746">
        <v>4841</v>
      </c>
      <c r="AA14" s="749">
        <v>76.792512690355323</v>
      </c>
      <c r="AB14" s="746">
        <v>1463</v>
      </c>
      <c r="AC14" s="236">
        <f t="shared" si="0"/>
        <v>23.207487309644669</v>
      </c>
      <c r="AD14" s="576"/>
      <c r="AE14" s="306"/>
      <c r="AF14" s="306"/>
      <c r="AG14" s="306"/>
      <c r="AH14" s="307"/>
      <c r="AI14" s="438"/>
      <c r="AJ14" s="232"/>
      <c r="AK14" s="306"/>
      <c r="AL14" s="306"/>
      <c r="AM14" s="306"/>
      <c r="AN14" s="307"/>
      <c r="AO14" s="437"/>
      <c r="AQ14" s="306"/>
      <c r="AR14" s="306"/>
      <c r="AS14" s="306"/>
      <c r="AT14" s="307"/>
      <c r="AU14" s="437"/>
      <c r="AW14" s="306"/>
      <c r="AX14" s="306"/>
      <c r="AY14" s="306"/>
      <c r="AZ14" s="307"/>
      <c r="BA14" s="437"/>
    </row>
    <row r="15" spans="1:53" s="233" customFormat="1" ht="18" customHeight="1" x14ac:dyDescent="0.15">
      <c r="A15" s="225"/>
      <c r="B15" s="234" t="s">
        <v>41</v>
      </c>
      <c r="C15" s="227"/>
      <c r="D15" s="757">
        <f t="shared" si="1"/>
        <v>10538</v>
      </c>
      <c r="E15" s="740">
        <f t="shared" si="2"/>
        <v>6737</v>
      </c>
      <c r="F15" s="578">
        <f t="shared" si="3"/>
        <v>63.930537103814764</v>
      </c>
      <c r="G15" s="740">
        <f t="shared" si="4"/>
        <v>3801</v>
      </c>
      <c r="H15" s="238">
        <f t="shared" si="3"/>
        <v>36.069462896185236</v>
      </c>
      <c r="I15" s="227"/>
      <c r="J15" s="235">
        <f t="shared" si="5"/>
        <v>2798</v>
      </c>
      <c r="K15" s="752">
        <f t="shared" si="6"/>
        <v>26.551527804137407</v>
      </c>
      <c r="L15" s="746">
        <v>1263</v>
      </c>
      <c r="M15" s="749">
        <v>45.139385275196567</v>
      </c>
      <c r="N15" s="746">
        <v>1535</v>
      </c>
      <c r="O15" s="236">
        <v>54.860614724803433</v>
      </c>
      <c r="P15" s="227"/>
      <c r="Q15" s="235">
        <v>2649</v>
      </c>
      <c r="R15" s="752">
        <v>25.137597267033591</v>
      </c>
      <c r="S15" s="746">
        <v>1684</v>
      </c>
      <c r="T15" s="749">
        <v>63.571158927897322</v>
      </c>
      <c r="U15" s="746">
        <v>965</v>
      </c>
      <c r="V15" s="236">
        <v>36.428841072102678</v>
      </c>
      <c r="W15" s="227"/>
      <c r="X15" s="235">
        <v>5091</v>
      </c>
      <c r="Y15" s="752">
        <v>48.310874928829001</v>
      </c>
      <c r="Z15" s="746">
        <v>3790</v>
      </c>
      <c r="AA15" s="749">
        <v>74.445099194657232</v>
      </c>
      <c r="AB15" s="746">
        <v>1301</v>
      </c>
      <c r="AC15" s="236">
        <f t="shared" si="0"/>
        <v>25.554900805342761</v>
      </c>
      <c r="AD15" s="576"/>
      <c r="AE15" s="306"/>
      <c r="AF15" s="306"/>
      <c r="AG15" s="306"/>
      <c r="AH15" s="307"/>
      <c r="AI15" s="437"/>
      <c r="AJ15" s="232"/>
      <c r="AK15" s="306"/>
      <c r="AL15" s="306"/>
      <c r="AM15" s="306"/>
      <c r="AN15" s="307"/>
      <c r="AO15" s="437"/>
      <c r="AQ15" s="306"/>
      <c r="AR15" s="306"/>
      <c r="AS15" s="306"/>
      <c r="AT15" s="307"/>
      <c r="AU15" s="437"/>
      <c r="AW15" s="306"/>
      <c r="AX15" s="306"/>
      <c r="AY15" s="306"/>
      <c r="AZ15" s="307"/>
      <c r="BA15" s="437"/>
    </row>
    <row r="16" spans="1:53" s="233" customFormat="1" ht="18" customHeight="1" x14ac:dyDescent="0.15">
      <c r="A16" s="225"/>
      <c r="B16" s="234" t="s">
        <v>9</v>
      </c>
      <c r="C16" s="227"/>
      <c r="D16" s="757">
        <f t="shared" si="1"/>
        <v>11085</v>
      </c>
      <c r="E16" s="740">
        <f t="shared" si="2"/>
        <v>6432</v>
      </c>
      <c r="F16" s="578">
        <f t="shared" si="3"/>
        <v>58.02435723951286</v>
      </c>
      <c r="G16" s="740">
        <f t="shared" si="4"/>
        <v>4653</v>
      </c>
      <c r="H16" s="238">
        <f t="shared" si="3"/>
        <v>41.975642760487148</v>
      </c>
      <c r="I16" s="227"/>
      <c r="J16" s="235">
        <f t="shared" si="5"/>
        <v>4673</v>
      </c>
      <c r="K16" s="752">
        <f t="shared" si="6"/>
        <v>42.156066756878666</v>
      </c>
      <c r="L16" s="746">
        <v>1928</v>
      </c>
      <c r="M16" s="749">
        <v>41.258292317569015</v>
      </c>
      <c r="N16" s="746">
        <v>2745</v>
      </c>
      <c r="O16" s="236">
        <v>58.741707682430985</v>
      </c>
      <c r="P16" s="227"/>
      <c r="Q16" s="235">
        <v>2450</v>
      </c>
      <c r="R16" s="752">
        <v>22.101939557961209</v>
      </c>
      <c r="S16" s="746">
        <v>1535</v>
      </c>
      <c r="T16" s="749">
        <v>62.65306122448979</v>
      </c>
      <c r="U16" s="746">
        <v>915</v>
      </c>
      <c r="V16" s="236">
        <v>37.346938775510203</v>
      </c>
      <c r="W16" s="227"/>
      <c r="X16" s="235">
        <v>3962</v>
      </c>
      <c r="Y16" s="752">
        <v>35.741993685160125</v>
      </c>
      <c r="Z16" s="746">
        <v>2969</v>
      </c>
      <c r="AA16" s="749">
        <v>74.936900555275116</v>
      </c>
      <c r="AB16" s="746">
        <v>993</v>
      </c>
      <c r="AC16" s="236">
        <f t="shared" si="0"/>
        <v>25.063099444724884</v>
      </c>
      <c r="AD16" s="576"/>
      <c r="AE16" s="306"/>
      <c r="AF16" s="306"/>
      <c r="AG16" s="306"/>
      <c r="AH16" s="307"/>
      <c r="AI16" s="437"/>
      <c r="AJ16" s="232"/>
      <c r="AK16" s="306"/>
      <c r="AL16" s="306"/>
      <c r="AM16" s="306"/>
      <c r="AN16" s="307"/>
      <c r="AO16" s="437"/>
      <c r="AQ16" s="306"/>
      <c r="AR16" s="306"/>
      <c r="AS16" s="306"/>
      <c r="AT16" s="307"/>
      <c r="AU16" s="437"/>
      <c r="AW16" s="306"/>
      <c r="AX16" s="306"/>
      <c r="AY16" s="306"/>
      <c r="AZ16" s="307"/>
      <c r="BA16" s="437"/>
    </row>
    <row r="17" spans="1:53" s="233" customFormat="1" ht="18" customHeight="1" x14ac:dyDescent="0.15">
      <c r="A17" s="225"/>
      <c r="B17" s="234" t="s">
        <v>8</v>
      </c>
      <c r="C17" s="227"/>
      <c r="D17" s="758">
        <f t="shared" si="1"/>
        <v>4227</v>
      </c>
      <c r="E17" s="741">
        <f t="shared" si="2"/>
        <v>2441</v>
      </c>
      <c r="F17" s="579">
        <f t="shared" si="3"/>
        <v>57.747811686775485</v>
      </c>
      <c r="G17" s="741">
        <f t="shared" si="4"/>
        <v>1786</v>
      </c>
      <c r="H17" s="238">
        <f t="shared" si="3"/>
        <v>42.252188313224508</v>
      </c>
      <c r="I17" s="227"/>
      <c r="J17" s="239">
        <f t="shared" si="5"/>
        <v>1311</v>
      </c>
      <c r="K17" s="753">
        <f t="shared" si="6"/>
        <v>31.014904187366927</v>
      </c>
      <c r="L17" s="741">
        <v>551</v>
      </c>
      <c r="M17" s="579">
        <v>42.028985507246375</v>
      </c>
      <c r="N17" s="741">
        <v>760</v>
      </c>
      <c r="O17" s="236">
        <v>57.971014492753625</v>
      </c>
      <c r="P17" s="227"/>
      <c r="Q17" s="239">
        <v>1062</v>
      </c>
      <c r="R17" s="753">
        <v>25.124201561391057</v>
      </c>
      <c r="S17" s="741">
        <v>590</v>
      </c>
      <c r="T17" s="579">
        <v>55.555555555555557</v>
      </c>
      <c r="U17" s="741">
        <v>472</v>
      </c>
      <c r="V17" s="236">
        <v>44.444444444444443</v>
      </c>
      <c r="W17" s="227"/>
      <c r="X17" s="239">
        <v>1854</v>
      </c>
      <c r="Y17" s="753">
        <v>43.860894251242016</v>
      </c>
      <c r="Z17" s="741">
        <v>1300</v>
      </c>
      <c r="AA17" s="579">
        <v>70.118662351672057</v>
      </c>
      <c r="AB17" s="741">
        <v>554</v>
      </c>
      <c r="AC17" s="236">
        <f t="shared" si="0"/>
        <v>29.881337648327939</v>
      </c>
      <c r="AD17" s="576"/>
      <c r="AE17" s="306"/>
      <c r="AF17" s="306"/>
      <c r="AG17" s="306"/>
      <c r="AH17" s="307"/>
      <c r="AI17" s="437"/>
      <c r="AJ17" s="232"/>
      <c r="AK17" s="306"/>
      <c r="AL17" s="306"/>
      <c r="AM17" s="306"/>
      <c r="AN17" s="307"/>
      <c r="AO17" s="437"/>
      <c r="AQ17" s="306"/>
      <c r="AR17" s="306"/>
      <c r="AS17" s="306"/>
      <c r="AT17" s="307"/>
      <c r="AU17" s="437"/>
      <c r="AW17" s="306"/>
      <c r="AX17" s="306"/>
      <c r="AY17" s="306"/>
      <c r="AZ17" s="307"/>
      <c r="BA17" s="437"/>
    </row>
    <row r="18" spans="1:53" s="233" customFormat="1" ht="18" customHeight="1" x14ac:dyDescent="0.15">
      <c r="A18" s="225"/>
      <c r="B18" s="234" t="s">
        <v>7</v>
      </c>
      <c r="C18" s="227"/>
      <c r="D18" s="757">
        <f t="shared" si="1"/>
        <v>44024</v>
      </c>
      <c r="E18" s="740">
        <f t="shared" si="2"/>
        <v>27454</v>
      </c>
      <c r="F18" s="578">
        <f t="shared" si="3"/>
        <v>62.361439214973643</v>
      </c>
      <c r="G18" s="740">
        <f t="shared" si="4"/>
        <v>16570</v>
      </c>
      <c r="H18" s="238">
        <f t="shared" si="3"/>
        <v>37.63856078502635</v>
      </c>
      <c r="I18" s="227"/>
      <c r="J18" s="235">
        <f t="shared" si="5"/>
        <v>8547</v>
      </c>
      <c r="K18" s="752">
        <f t="shared" si="6"/>
        <v>19.414410321642741</v>
      </c>
      <c r="L18" s="746">
        <v>3616</v>
      </c>
      <c r="M18" s="749">
        <v>42.307242307242312</v>
      </c>
      <c r="N18" s="746">
        <v>4931</v>
      </c>
      <c r="O18" s="236">
        <v>57.692757692757688</v>
      </c>
      <c r="P18" s="227"/>
      <c r="Q18" s="235">
        <v>8372</v>
      </c>
      <c r="R18" s="752">
        <v>19.016899872796657</v>
      </c>
      <c r="S18" s="746">
        <v>4875</v>
      </c>
      <c r="T18" s="749">
        <v>58.229813664596278</v>
      </c>
      <c r="U18" s="746">
        <v>3497</v>
      </c>
      <c r="V18" s="236">
        <v>41.770186335403722</v>
      </c>
      <c r="W18" s="227"/>
      <c r="X18" s="235">
        <v>27105</v>
      </c>
      <c r="Y18" s="752">
        <v>61.568689805560609</v>
      </c>
      <c r="Z18" s="746">
        <v>18963</v>
      </c>
      <c r="AA18" s="749">
        <v>69.961261759822918</v>
      </c>
      <c r="AB18" s="746">
        <v>8142</v>
      </c>
      <c r="AC18" s="236">
        <f t="shared" si="0"/>
        <v>30.038738240177089</v>
      </c>
      <c r="AD18" s="576"/>
      <c r="AE18" s="306"/>
      <c r="AF18" s="306"/>
      <c r="AG18" s="306"/>
      <c r="AH18" s="307"/>
      <c r="AI18" s="437"/>
      <c r="AJ18" s="232"/>
      <c r="AK18" s="306"/>
      <c r="AL18" s="306"/>
      <c r="AM18" s="306"/>
      <c r="AN18" s="307"/>
      <c r="AO18" s="437"/>
      <c r="AQ18" s="306"/>
      <c r="AR18" s="306"/>
      <c r="AS18" s="306"/>
      <c r="AT18" s="307"/>
      <c r="AU18" s="437"/>
      <c r="AW18" s="306"/>
      <c r="AX18" s="306"/>
      <c r="AY18" s="306"/>
      <c r="AZ18" s="307"/>
      <c r="BA18" s="437"/>
    </row>
    <row r="19" spans="1:53" s="233" customFormat="1" ht="18" customHeight="1" x14ac:dyDescent="0.15">
      <c r="A19" s="225"/>
      <c r="B19" s="234" t="s">
        <v>43</v>
      </c>
      <c r="C19" s="227"/>
      <c r="D19" s="757">
        <f t="shared" si="1"/>
        <v>24288</v>
      </c>
      <c r="E19" s="740">
        <f t="shared" si="2"/>
        <v>16033</v>
      </c>
      <c r="F19" s="578">
        <f t="shared" si="3"/>
        <v>66.012022397891968</v>
      </c>
      <c r="G19" s="740">
        <f t="shared" si="4"/>
        <v>8255</v>
      </c>
      <c r="H19" s="238">
        <f t="shared" si="3"/>
        <v>33.987977602108039</v>
      </c>
      <c r="I19" s="227"/>
      <c r="J19" s="235">
        <f t="shared" si="5"/>
        <v>4683</v>
      </c>
      <c r="K19" s="752">
        <f t="shared" si="6"/>
        <v>19.281126482213441</v>
      </c>
      <c r="L19" s="746">
        <v>2007</v>
      </c>
      <c r="M19" s="749">
        <v>42.857142857142854</v>
      </c>
      <c r="N19" s="746">
        <v>2676</v>
      </c>
      <c r="O19" s="236">
        <v>57.142857142857139</v>
      </c>
      <c r="P19" s="227"/>
      <c r="Q19" s="235">
        <v>4947</v>
      </c>
      <c r="R19" s="752">
        <v>20.36808300395257</v>
      </c>
      <c r="S19" s="746">
        <v>3391</v>
      </c>
      <c r="T19" s="749">
        <v>68.546593895290073</v>
      </c>
      <c r="U19" s="746">
        <v>1556</v>
      </c>
      <c r="V19" s="236">
        <v>31.453406104709924</v>
      </c>
      <c r="W19" s="227"/>
      <c r="X19" s="235">
        <v>14658</v>
      </c>
      <c r="Y19" s="752">
        <v>60.350790513833999</v>
      </c>
      <c r="Z19" s="746">
        <v>10635</v>
      </c>
      <c r="AA19" s="749">
        <v>72.55423659435121</v>
      </c>
      <c r="AB19" s="746">
        <v>4023</v>
      </c>
      <c r="AC19" s="236">
        <f t="shared" si="0"/>
        <v>27.445763405648794</v>
      </c>
      <c r="AD19" s="576"/>
      <c r="AE19" s="306"/>
      <c r="AF19" s="306"/>
      <c r="AG19" s="306"/>
      <c r="AH19" s="307"/>
      <c r="AI19" s="437"/>
      <c r="AJ19" s="232"/>
      <c r="AK19" s="306"/>
      <c r="AL19" s="306"/>
      <c r="AM19" s="306"/>
      <c r="AN19" s="307"/>
      <c r="AO19" s="437"/>
      <c r="AQ19" s="306"/>
      <c r="AR19" s="306"/>
      <c r="AS19" s="306"/>
      <c r="AT19" s="307"/>
      <c r="AU19" s="437"/>
      <c r="AW19" s="306"/>
      <c r="AX19" s="306"/>
      <c r="AY19" s="306"/>
      <c r="AZ19" s="307"/>
      <c r="BA19" s="437"/>
    </row>
    <row r="20" spans="1:53" s="233" customFormat="1" ht="18" customHeight="1" x14ac:dyDescent="0.15">
      <c r="A20" s="225"/>
      <c r="B20" s="234" t="s">
        <v>44</v>
      </c>
      <c r="C20" s="227"/>
      <c r="D20" s="757">
        <f t="shared" si="1"/>
        <v>68166</v>
      </c>
      <c r="E20" s="740">
        <f t="shared" si="2"/>
        <v>43070</v>
      </c>
      <c r="F20" s="578">
        <f t="shared" si="3"/>
        <v>63.183992019481849</v>
      </c>
      <c r="G20" s="740">
        <f t="shared" si="4"/>
        <v>25096</v>
      </c>
      <c r="H20" s="238">
        <f t="shared" si="3"/>
        <v>36.816007980518144</v>
      </c>
      <c r="I20" s="227"/>
      <c r="J20" s="235">
        <f t="shared" si="5"/>
        <v>20765</v>
      </c>
      <c r="K20" s="752">
        <f t="shared" si="6"/>
        <v>30.462400610274916</v>
      </c>
      <c r="L20" s="746">
        <v>9346</v>
      </c>
      <c r="M20" s="749">
        <v>45.008427642667954</v>
      </c>
      <c r="N20" s="746">
        <v>11419</v>
      </c>
      <c r="O20" s="236">
        <v>54.991572357332053</v>
      </c>
      <c r="P20" s="227"/>
      <c r="Q20" s="235">
        <v>16057</v>
      </c>
      <c r="R20" s="752">
        <v>23.555731596397031</v>
      </c>
      <c r="S20" s="746">
        <v>10529</v>
      </c>
      <c r="T20" s="749">
        <v>65.572647443482595</v>
      </c>
      <c r="U20" s="746">
        <v>5528</v>
      </c>
      <c r="V20" s="236">
        <v>34.427352556517405</v>
      </c>
      <c r="W20" s="227"/>
      <c r="X20" s="235">
        <v>31344</v>
      </c>
      <c r="Y20" s="752">
        <v>45.98186779332805</v>
      </c>
      <c r="Z20" s="746">
        <v>23195</v>
      </c>
      <c r="AA20" s="749">
        <v>74.001403777437474</v>
      </c>
      <c r="AB20" s="746">
        <v>8149</v>
      </c>
      <c r="AC20" s="236">
        <f t="shared" si="0"/>
        <v>25.998596222562533</v>
      </c>
      <c r="AD20" s="576"/>
      <c r="AE20" s="306"/>
      <c r="AF20" s="306"/>
      <c r="AG20" s="306"/>
      <c r="AH20" s="307"/>
      <c r="AI20" s="437"/>
      <c r="AJ20" s="232"/>
      <c r="AK20" s="306"/>
      <c r="AL20" s="306"/>
      <c r="AM20" s="306"/>
      <c r="AN20" s="307"/>
      <c r="AO20" s="437"/>
      <c r="AQ20" s="306"/>
      <c r="AR20" s="306"/>
      <c r="AS20" s="306"/>
      <c r="AT20" s="307"/>
      <c r="AU20" s="437"/>
      <c r="AW20" s="306"/>
      <c r="AX20" s="306"/>
      <c r="AY20" s="306"/>
      <c r="AZ20" s="307"/>
      <c r="BA20" s="437"/>
    </row>
    <row r="21" spans="1:53" s="233" customFormat="1" ht="18" customHeight="1" x14ac:dyDescent="0.15">
      <c r="A21" s="225"/>
      <c r="B21" s="234" t="s">
        <v>6</v>
      </c>
      <c r="C21" s="227"/>
      <c r="D21" s="757">
        <f t="shared" si="1"/>
        <v>44233</v>
      </c>
      <c r="E21" s="740">
        <f t="shared" si="2"/>
        <v>26938</v>
      </c>
      <c r="F21" s="578">
        <f t="shared" si="3"/>
        <v>60.900232857821081</v>
      </c>
      <c r="G21" s="740">
        <f t="shared" si="4"/>
        <v>17295</v>
      </c>
      <c r="H21" s="238">
        <f t="shared" si="3"/>
        <v>39.099767142178912</v>
      </c>
      <c r="I21" s="227"/>
      <c r="J21" s="235">
        <f t="shared" si="5"/>
        <v>13919</v>
      </c>
      <c r="K21" s="752">
        <f t="shared" si="6"/>
        <v>31.467456423936881</v>
      </c>
      <c r="L21" s="746">
        <v>5457</v>
      </c>
      <c r="M21" s="749">
        <v>39.205402686974637</v>
      </c>
      <c r="N21" s="746">
        <v>8462</v>
      </c>
      <c r="O21" s="236">
        <v>60.794597313025356</v>
      </c>
      <c r="P21" s="227"/>
      <c r="Q21" s="235">
        <v>10011</v>
      </c>
      <c r="R21" s="752">
        <v>22.632423756019264</v>
      </c>
      <c r="S21" s="746">
        <v>6586</v>
      </c>
      <c r="T21" s="749">
        <v>65.787633603036653</v>
      </c>
      <c r="U21" s="746">
        <v>3425</v>
      </c>
      <c r="V21" s="236">
        <v>34.21236639696334</v>
      </c>
      <c r="W21" s="227"/>
      <c r="X21" s="235">
        <v>20303</v>
      </c>
      <c r="Y21" s="752">
        <v>45.900119820043862</v>
      </c>
      <c r="Z21" s="746">
        <v>14895</v>
      </c>
      <c r="AA21" s="749">
        <v>73.36354233364527</v>
      </c>
      <c r="AB21" s="746">
        <v>5408</v>
      </c>
      <c r="AC21" s="236">
        <f t="shared" si="0"/>
        <v>26.636457666354723</v>
      </c>
      <c r="AD21" s="576"/>
      <c r="AE21" s="306"/>
      <c r="AF21" s="306"/>
      <c r="AG21" s="306"/>
      <c r="AH21" s="307"/>
      <c r="AI21" s="438"/>
      <c r="AJ21" s="232"/>
      <c r="AK21" s="306"/>
      <c r="AL21" s="306"/>
      <c r="AM21" s="306"/>
      <c r="AN21" s="307"/>
      <c r="AO21" s="437"/>
      <c r="AQ21" s="306"/>
      <c r="AR21" s="306"/>
      <c r="AS21" s="306"/>
      <c r="AT21" s="307"/>
      <c r="AU21" s="437"/>
      <c r="AW21" s="306"/>
      <c r="AX21" s="306"/>
      <c r="AY21" s="306"/>
      <c r="AZ21" s="307"/>
      <c r="BA21" s="437"/>
    </row>
    <row r="22" spans="1:53" s="233" customFormat="1" ht="18" customHeight="1" x14ac:dyDescent="0.15">
      <c r="A22" s="225"/>
      <c r="B22" s="234" t="s">
        <v>5</v>
      </c>
      <c r="C22" s="227"/>
      <c r="D22" s="757">
        <f t="shared" si="1"/>
        <v>10341</v>
      </c>
      <c r="E22" s="740">
        <f t="shared" si="2"/>
        <v>6628</v>
      </c>
      <c r="F22" s="578">
        <f t="shared" si="3"/>
        <v>64.094381587854173</v>
      </c>
      <c r="G22" s="740">
        <f t="shared" si="4"/>
        <v>3713</v>
      </c>
      <c r="H22" s="238">
        <f t="shared" si="3"/>
        <v>35.905618412145827</v>
      </c>
      <c r="I22" s="227"/>
      <c r="J22" s="235">
        <f t="shared" si="5"/>
        <v>2772</v>
      </c>
      <c r="K22" s="752">
        <f t="shared" si="6"/>
        <v>26.8059181897302</v>
      </c>
      <c r="L22" s="746">
        <v>1204</v>
      </c>
      <c r="M22" s="749">
        <v>43.43434343434344</v>
      </c>
      <c r="N22" s="746">
        <v>1568</v>
      </c>
      <c r="O22" s="236">
        <v>56.56565656565656</v>
      </c>
      <c r="P22" s="227"/>
      <c r="Q22" s="235">
        <v>2283</v>
      </c>
      <c r="R22" s="752">
        <v>22.077168552364373</v>
      </c>
      <c r="S22" s="746">
        <v>1563</v>
      </c>
      <c r="T22" s="749">
        <v>68.462549277266746</v>
      </c>
      <c r="U22" s="746">
        <v>720</v>
      </c>
      <c r="V22" s="236">
        <v>31.537450722733247</v>
      </c>
      <c r="W22" s="227"/>
      <c r="X22" s="235">
        <v>5286</v>
      </c>
      <c r="Y22" s="752">
        <v>51.116913257905431</v>
      </c>
      <c r="Z22" s="746">
        <v>3861</v>
      </c>
      <c r="AA22" s="749">
        <v>73.04199772985244</v>
      </c>
      <c r="AB22" s="746">
        <v>1425</v>
      </c>
      <c r="AC22" s="236">
        <f t="shared" si="0"/>
        <v>26.958002270147556</v>
      </c>
      <c r="AD22" s="576"/>
      <c r="AE22" s="306"/>
      <c r="AF22" s="306"/>
      <c r="AG22" s="306"/>
      <c r="AH22" s="307"/>
      <c r="AI22" s="437"/>
      <c r="AJ22" s="232"/>
      <c r="AK22" s="306"/>
      <c r="AL22" s="306"/>
      <c r="AM22" s="306"/>
      <c r="AN22" s="307"/>
      <c r="AO22" s="437"/>
      <c r="AQ22" s="306"/>
      <c r="AR22" s="306"/>
      <c r="AS22" s="306"/>
      <c r="AT22" s="307"/>
      <c r="AU22" s="437"/>
      <c r="AW22" s="306"/>
      <c r="AX22" s="306"/>
      <c r="AY22" s="306"/>
      <c r="AZ22" s="307"/>
      <c r="BA22" s="437"/>
    </row>
    <row r="23" spans="1:53" s="233" customFormat="1" ht="18" customHeight="1" x14ac:dyDescent="0.15">
      <c r="A23" s="225"/>
      <c r="B23" s="234" t="s">
        <v>38</v>
      </c>
      <c r="C23" s="227"/>
      <c r="D23" s="757">
        <f t="shared" si="1"/>
        <v>20414</v>
      </c>
      <c r="E23" s="740">
        <f t="shared" si="2"/>
        <v>12275</v>
      </c>
      <c r="F23" s="578">
        <f t="shared" si="3"/>
        <v>60.13030273341824</v>
      </c>
      <c r="G23" s="740">
        <f t="shared" si="4"/>
        <v>8139</v>
      </c>
      <c r="H23" s="238">
        <f t="shared" si="3"/>
        <v>39.869697266581753</v>
      </c>
      <c r="I23" s="227"/>
      <c r="J23" s="235">
        <f t="shared" si="5"/>
        <v>6785</v>
      </c>
      <c r="K23" s="752">
        <f t="shared" si="6"/>
        <v>33.236994219653177</v>
      </c>
      <c r="L23" s="746">
        <v>2572</v>
      </c>
      <c r="M23" s="749">
        <v>37.907148120854828</v>
      </c>
      <c r="N23" s="746">
        <v>4213</v>
      </c>
      <c r="O23" s="236">
        <v>62.092851879145172</v>
      </c>
      <c r="P23" s="227"/>
      <c r="Q23" s="235">
        <v>3823</v>
      </c>
      <c r="R23" s="752">
        <v>18.727343979621828</v>
      </c>
      <c r="S23" s="746">
        <v>2378</v>
      </c>
      <c r="T23" s="749">
        <v>62.202458801987973</v>
      </c>
      <c r="U23" s="746">
        <v>1445</v>
      </c>
      <c r="V23" s="236">
        <v>37.797541198012027</v>
      </c>
      <c r="W23" s="227"/>
      <c r="X23" s="235">
        <v>9806</v>
      </c>
      <c r="Y23" s="752">
        <v>48.035661800724995</v>
      </c>
      <c r="Z23" s="746">
        <v>7325</v>
      </c>
      <c r="AA23" s="749">
        <v>74.699163777279225</v>
      </c>
      <c r="AB23" s="746">
        <v>2481</v>
      </c>
      <c r="AC23" s="236">
        <f t="shared" si="0"/>
        <v>25.300836222720786</v>
      </c>
      <c r="AD23" s="576"/>
      <c r="AE23" s="306"/>
      <c r="AF23" s="306"/>
      <c r="AG23" s="306"/>
      <c r="AH23" s="307"/>
      <c r="AI23" s="437"/>
      <c r="AJ23" s="232"/>
      <c r="AK23" s="306"/>
      <c r="AL23" s="306"/>
      <c r="AM23" s="306"/>
      <c r="AN23" s="307"/>
      <c r="AO23" s="437"/>
      <c r="AQ23" s="306"/>
      <c r="AR23" s="306"/>
      <c r="AS23" s="306"/>
      <c r="AT23" s="307"/>
      <c r="AU23" s="437"/>
      <c r="AW23" s="306"/>
      <c r="AX23" s="306"/>
      <c r="AY23" s="306"/>
      <c r="AZ23" s="307"/>
      <c r="BA23" s="437"/>
    </row>
    <row r="24" spans="1:53" s="233" customFormat="1" ht="18" customHeight="1" x14ac:dyDescent="0.15">
      <c r="A24" s="225"/>
      <c r="B24" s="234" t="s">
        <v>45</v>
      </c>
      <c r="C24" s="227"/>
      <c r="D24" s="757">
        <f t="shared" si="1"/>
        <v>46215</v>
      </c>
      <c r="E24" s="740">
        <f t="shared" si="2"/>
        <v>31036</v>
      </c>
      <c r="F24" s="578">
        <f t="shared" si="3"/>
        <v>67.155685383533481</v>
      </c>
      <c r="G24" s="740">
        <f t="shared" si="4"/>
        <v>15179</v>
      </c>
      <c r="H24" s="238">
        <f t="shared" si="3"/>
        <v>32.844314616466512</v>
      </c>
      <c r="I24" s="227"/>
      <c r="J24" s="235">
        <f t="shared" si="5"/>
        <v>11500</v>
      </c>
      <c r="K24" s="752">
        <f t="shared" si="6"/>
        <v>24.88369576977172</v>
      </c>
      <c r="L24" s="746">
        <v>5368</v>
      </c>
      <c r="M24" s="749">
        <v>46.678260869565221</v>
      </c>
      <c r="N24" s="746">
        <v>6132</v>
      </c>
      <c r="O24" s="236">
        <v>53.321739130434786</v>
      </c>
      <c r="P24" s="227"/>
      <c r="Q24" s="235">
        <v>9631</v>
      </c>
      <c r="R24" s="752">
        <v>20.839554257275779</v>
      </c>
      <c r="S24" s="746">
        <v>6747</v>
      </c>
      <c r="T24" s="749">
        <v>70.055030630256468</v>
      </c>
      <c r="U24" s="746">
        <v>2884</v>
      </c>
      <c r="V24" s="236">
        <v>29.944969369743536</v>
      </c>
      <c r="W24" s="227"/>
      <c r="X24" s="235">
        <v>25084</v>
      </c>
      <c r="Y24" s="752">
        <v>54.276749972952508</v>
      </c>
      <c r="Z24" s="746">
        <v>18921</v>
      </c>
      <c r="AA24" s="749">
        <v>75.430553340774992</v>
      </c>
      <c r="AB24" s="746">
        <v>6163</v>
      </c>
      <c r="AC24" s="236">
        <f t="shared" si="0"/>
        <v>24.569446659225001</v>
      </c>
      <c r="AD24" s="576"/>
      <c r="AE24" s="306"/>
      <c r="AF24" s="306"/>
      <c r="AG24" s="306"/>
      <c r="AH24" s="307"/>
      <c r="AI24" s="437"/>
      <c r="AJ24" s="232"/>
      <c r="AK24" s="306"/>
      <c r="AL24" s="306"/>
      <c r="AM24" s="306"/>
      <c r="AN24" s="307"/>
      <c r="AO24" s="437"/>
      <c r="AQ24" s="306"/>
      <c r="AR24" s="306"/>
      <c r="AS24" s="306"/>
      <c r="AT24" s="307"/>
      <c r="AU24" s="437"/>
      <c r="AW24" s="306"/>
      <c r="AX24" s="306"/>
      <c r="AY24" s="306"/>
      <c r="AZ24" s="307"/>
      <c r="BA24" s="437"/>
    </row>
    <row r="25" spans="1:53" s="241" customFormat="1" ht="18" customHeight="1" x14ac:dyDescent="0.15">
      <c r="A25" s="240"/>
      <c r="B25" s="234" t="s">
        <v>46</v>
      </c>
      <c r="C25" s="227"/>
      <c r="D25" s="757">
        <f t="shared" si="1"/>
        <v>10013</v>
      </c>
      <c r="E25" s="740">
        <f t="shared" si="2"/>
        <v>6509</v>
      </c>
      <c r="F25" s="578">
        <f t="shared" si="3"/>
        <v>65.005492859282938</v>
      </c>
      <c r="G25" s="740">
        <f t="shared" si="4"/>
        <v>3504</v>
      </c>
      <c r="H25" s="238">
        <f t="shared" si="3"/>
        <v>34.994507140717069</v>
      </c>
      <c r="I25" s="227"/>
      <c r="J25" s="235">
        <f t="shared" si="5"/>
        <v>2892</v>
      </c>
      <c r="K25" s="752">
        <f t="shared" si="6"/>
        <v>28.882452811345249</v>
      </c>
      <c r="L25" s="746">
        <v>1181</v>
      </c>
      <c r="M25" s="749">
        <v>40.836791147994468</v>
      </c>
      <c r="N25" s="746">
        <v>1711</v>
      </c>
      <c r="O25" s="236">
        <v>59.163208852005532</v>
      </c>
      <c r="P25" s="227"/>
      <c r="Q25" s="235">
        <v>2540</v>
      </c>
      <c r="R25" s="752">
        <v>25.367022870268652</v>
      </c>
      <c r="S25" s="746">
        <v>1851</v>
      </c>
      <c r="T25" s="749">
        <v>72.874015748031496</v>
      </c>
      <c r="U25" s="746">
        <v>689</v>
      </c>
      <c r="V25" s="236">
        <v>27.125984251968504</v>
      </c>
      <c r="W25" s="227"/>
      <c r="X25" s="235">
        <v>4581</v>
      </c>
      <c r="Y25" s="752">
        <v>45.750524318386098</v>
      </c>
      <c r="Z25" s="746">
        <v>3477</v>
      </c>
      <c r="AA25" s="749">
        <v>75.900458415193185</v>
      </c>
      <c r="AB25" s="746">
        <v>1104</v>
      </c>
      <c r="AC25" s="236">
        <f t="shared" si="0"/>
        <v>24.099541584806811</v>
      </c>
      <c r="AD25" s="576"/>
      <c r="AE25" s="306"/>
      <c r="AF25" s="306"/>
      <c r="AG25" s="306"/>
      <c r="AH25" s="307"/>
      <c r="AI25" s="437"/>
      <c r="AJ25" s="232"/>
      <c r="AK25" s="306"/>
      <c r="AL25" s="306"/>
      <c r="AM25" s="306"/>
      <c r="AN25" s="307"/>
      <c r="AO25" s="437"/>
      <c r="AQ25" s="306"/>
      <c r="AR25" s="306"/>
      <c r="AS25" s="306"/>
      <c r="AT25" s="307"/>
      <c r="AU25" s="437"/>
      <c r="AW25" s="306"/>
      <c r="AX25" s="306"/>
      <c r="AY25" s="306"/>
      <c r="AZ25" s="307"/>
      <c r="BA25" s="437"/>
    </row>
    <row r="26" spans="1:53" s="233" customFormat="1" ht="18" customHeight="1" x14ac:dyDescent="0.15">
      <c r="B26" s="234" t="s">
        <v>47</v>
      </c>
      <c r="C26" s="227"/>
      <c r="D26" s="759">
        <f t="shared" si="1"/>
        <v>6110</v>
      </c>
      <c r="E26" s="742">
        <f t="shared" si="2"/>
        <v>3784</v>
      </c>
      <c r="F26" s="580">
        <f t="shared" si="3"/>
        <v>61.931260229132569</v>
      </c>
      <c r="G26" s="742">
        <f t="shared" si="4"/>
        <v>2326</v>
      </c>
      <c r="H26" s="238">
        <f t="shared" si="3"/>
        <v>38.068739770867431</v>
      </c>
      <c r="I26" s="227"/>
      <c r="J26" s="239">
        <f t="shared" si="5"/>
        <v>1511</v>
      </c>
      <c r="K26" s="753">
        <f t="shared" si="6"/>
        <v>24.729950900163665</v>
      </c>
      <c r="L26" s="741">
        <v>618</v>
      </c>
      <c r="M26" s="579">
        <v>40.900066181336861</v>
      </c>
      <c r="N26" s="741">
        <v>893</v>
      </c>
      <c r="O26" s="236">
        <v>59.099933818663139</v>
      </c>
      <c r="P26" s="227"/>
      <c r="Q26" s="239">
        <v>1237</v>
      </c>
      <c r="R26" s="753">
        <v>20.245499181669395</v>
      </c>
      <c r="S26" s="741">
        <v>707</v>
      </c>
      <c r="T26" s="579">
        <v>57.154405820533547</v>
      </c>
      <c r="U26" s="741">
        <v>530</v>
      </c>
      <c r="V26" s="236">
        <v>42.845594179466453</v>
      </c>
      <c r="W26" s="227"/>
      <c r="X26" s="239">
        <v>3362</v>
      </c>
      <c r="Y26" s="753">
        <v>55.02454991816694</v>
      </c>
      <c r="Z26" s="741">
        <v>2459</v>
      </c>
      <c r="AA26" s="579">
        <v>73.140987507436051</v>
      </c>
      <c r="AB26" s="741">
        <v>903</v>
      </c>
      <c r="AC26" s="236">
        <f t="shared" si="0"/>
        <v>26.859012492563949</v>
      </c>
      <c r="AD26" s="576"/>
      <c r="AE26" s="306"/>
      <c r="AF26" s="306"/>
      <c r="AG26" s="306"/>
      <c r="AH26" s="307"/>
      <c r="AI26" s="437"/>
      <c r="AJ26" s="232"/>
      <c r="AK26" s="306"/>
      <c r="AL26" s="306"/>
      <c r="AM26" s="306"/>
      <c r="AN26" s="307"/>
      <c r="AO26" s="437"/>
      <c r="AQ26" s="306"/>
      <c r="AR26" s="306"/>
      <c r="AS26" s="306"/>
      <c r="AT26" s="307"/>
      <c r="AU26" s="437"/>
      <c r="AW26" s="306"/>
      <c r="AX26" s="306"/>
      <c r="AY26" s="306"/>
      <c r="AZ26" s="307"/>
      <c r="BA26" s="437"/>
    </row>
    <row r="27" spans="1:53" s="233" customFormat="1" ht="18" customHeight="1" x14ac:dyDescent="0.15">
      <c r="B27" s="234" t="s">
        <v>48</v>
      </c>
      <c r="C27" s="227"/>
      <c r="D27" s="759">
        <f t="shared" si="1"/>
        <v>26374</v>
      </c>
      <c r="E27" s="742">
        <f t="shared" si="2"/>
        <v>15866</v>
      </c>
      <c r="F27" s="580">
        <f t="shared" si="3"/>
        <v>60.157731098809428</v>
      </c>
      <c r="G27" s="742">
        <f t="shared" si="4"/>
        <v>10508</v>
      </c>
      <c r="H27" s="238">
        <f t="shared" si="3"/>
        <v>39.842268901190565</v>
      </c>
      <c r="I27" s="227"/>
      <c r="J27" s="239">
        <f t="shared" si="5"/>
        <v>7690</v>
      </c>
      <c r="K27" s="753">
        <f t="shared" si="6"/>
        <v>29.157503602032303</v>
      </c>
      <c r="L27" s="741">
        <v>3023</v>
      </c>
      <c r="M27" s="579">
        <v>39.310793237971389</v>
      </c>
      <c r="N27" s="741">
        <v>4667</v>
      </c>
      <c r="O27" s="236">
        <v>60.689206762028611</v>
      </c>
      <c r="P27" s="227"/>
      <c r="Q27" s="239">
        <v>5246</v>
      </c>
      <c r="R27" s="753">
        <v>19.890801546978086</v>
      </c>
      <c r="S27" s="741">
        <v>3083</v>
      </c>
      <c r="T27" s="579">
        <v>58.768585589020205</v>
      </c>
      <c r="U27" s="741">
        <v>2163</v>
      </c>
      <c r="V27" s="236">
        <v>41.231414410979795</v>
      </c>
      <c r="W27" s="227"/>
      <c r="X27" s="239">
        <v>13438</v>
      </c>
      <c r="Y27" s="753">
        <v>50.951694850989618</v>
      </c>
      <c r="Z27" s="741">
        <v>9760</v>
      </c>
      <c r="AA27" s="579">
        <v>72.629855633278765</v>
      </c>
      <c r="AB27" s="741">
        <v>3678</v>
      </c>
      <c r="AC27" s="236">
        <f t="shared" si="0"/>
        <v>27.370144366721238</v>
      </c>
      <c r="AD27" s="576"/>
      <c r="AE27" s="306"/>
      <c r="AF27" s="306"/>
      <c r="AG27" s="306"/>
      <c r="AH27" s="307"/>
      <c r="AI27" s="438"/>
      <c r="AJ27" s="232"/>
      <c r="AK27" s="306"/>
      <c r="AL27" s="306"/>
      <c r="AM27" s="306"/>
      <c r="AN27" s="307"/>
      <c r="AO27" s="437"/>
      <c r="AQ27" s="306"/>
      <c r="AR27" s="306"/>
      <c r="AS27" s="306"/>
      <c r="AT27" s="307"/>
      <c r="AU27" s="437"/>
      <c r="AW27" s="306"/>
      <c r="AX27" s="306"/>
      <c r="AY27" s="306"/>
      <c r="AZ27" s="307"/>
      <c r="BA27" s="437"/>
    </row>
    <row r="28" spans="1:53" s="233" customFormat="1" ht="18" customHeight="1" x14ac:dyDescent="0.15">
      <c r="B28" s="234" t="s">
        <v>49</v>
      </c>
      <c r="C28" s="227"/>
      <c r="D28" s="759">
        <f t="shared" si="1"/>
        <v>2580</v>
      </c>
      <c r="E28" s="742">
        <f t="shared" si="2"/>
        <v>1782</v>
      </c>
      <c r="F28" s="580">
        <f t="shared" si="3"/>
        <v>69.069767441860463</v>
      </c>
      <c r="G28" s="742">
        <f t="shared" si="4"/>
        <v>798</v>
      </c>
      <c r="H28" s="244">
        <f t="shared" si="3"/>
        <v>30.930232558139537</v>
      </c>
      <c r="I28" s="227"/>
      <c r="J28" s="239">
        <f t="shared" si="5"/>
        <v>343</v>
      </c>
      <c r="K28" s="753">
        <f t="shared" si="6"/>
        <v>13.294573643410853</v>
      </c>
      <c r="L28" s="741">
        <v>153</v>
      </c>
      <c r="M28" s="579">
        <v>44.606413994169095</v>
      </c>
      <c r="N28" s="741">
        <v>190</v>
      </c>
      <c r="O28" s="243">
        <v>55.393586005830912</v>
      </c>
      <c r="P28" s="227"/>
      <c r="Q28" s="239">
        <v>533</v>
      </c>
      <c r="R28" s="753">
        <v>20.65891472868217</v>
      </c>
      <c r="S28" s="741">
        <v>356</v>
      </c>
      <c r="T28" s="579">
        <v>66.791744840525325</v>
      </c>
      <c r="U28" s="741">
        <v>177</v>
      </c>
      <c r="V28" s="243">
        <v>33.208255159474668</v>
      </c>
      <c r="W28" s="227"/>
      <c r="X28" s="239">
        <v>1704</v>
      </c>
      <c r="Y28" s="753">
        <v>66.04651162790698</v>
      </c>
      <c r="Z28" s="741">
        <v>1273</v>
      </c>
      <c r="AA28" s="579">
        <v>74.706572769953056</v>
      </c>
      <c r="AB28" s="741">
        <v>431</v>
      </c>
      <c r="AC28" s="243">
        <f t="shared" si="0"/>
        <v>25.293427230046952</v>
      </c>
      <c r="AD28" s="576"/>
      <c r="AE28" s="306"/>
      <c r="AF28" s="306"/>
      <c r="AG28" s="306"/>
      <c r="AH28" s="307"/>
      <c r="AI28" s="437"/>
      <c r="AJ28" s="232"/>
      <c r="AK28" s="306"/>
      <c r="AL28" s="306"/>
      <c r="AM28" s="306"/>
      <c r="AN28" s="307"/>
      <c r="AO28" s="437"/>
      <c r="AQ28" s="306"/>
      <c r="AR28" s="306"/>
      <c r="AS28" s="306"/>
      <c r="AT28" s="307"/>
      <c r="AU28" s="437"/>
      <c r="AW28" s="306"/>
      <c r="AX28" s="306"/>
      <c r="AY28" s="306"/>
      <c r="AZ28" s="307"/>
      <c r="BA28" s="437"/>
    </row>
    <row r="29" spans="1:53" s="233" customFormat="1" ht="18" customHeight="1" x14ac:dyDescent="0.15">
      <c r="B29" s="245" t="s">
        <v>4</v>
      </c>
      <c r="C29" s="227"/>
      <c r="D29" s="760">
        <f t="shared" si="1"/>
        <v>912</v>
      </c>
      <c r="E29" s="743">
        <f t="shared" si="2"/>
        <v>504</v>
      </c>
      <c r="F29" s="581">
        <f t="shared" si="3"/>
        <v>55.26315789473685</v>
      </c>
      <c r="G29" s="743">
        <f t="shared" si="4"/>
        <v>408</v>
      </c>
      <c r="H29" s="249">
        <f t="shared" si="3"/>
        <v>44.736842105263158</v>
      </c>
      <c r="I29" s="227"/>
      <c r="J29" s="246">
        <f t="shared" si="5"/>
        <v>470</v>
      </c>
      <c r="K29" s="754">
        <f t="shared" si="6"/>
        <v>51.535087719298247</v>
      </c>
      <c r="L29" s="747">
        <v>176</v>
      </c>
      <c r="M29" s="750">
        <v>37.446808510638299</v>
      </c>
      <c r="N29" s="747">
        <v>294</v>
      </c>
      <c r="O29" s="247">
        <v>62.553191489361701</v>
      </c>
      <c r="P29" s="227"/>
      <c r="Q29" s="246">
        <v>177</v>
      </c>
      <c r="R29" s="754">
        <v>19.407894736842106</v>
      </c>
      <c r="S29" s="747">
        <v>120</v>
      </c>
      <c r="T29" s="750">
        <v>67.796610169491515</v>
      </c>
      <c r="U29" s="747">
        <v>57</v>
      </c>
      <c r="V29" s="247">
        <v>32.20338983050847</v>
      </c>
      <c r="W29" s="227"/>
      <c r="X29" s="246">
        <v>265</v>
      </c>
      <c r="Y29" s="754">
        <v>29.057017543859647</v>
      </c>
      <c r="Z29" s="747">
        <v>208</v>
      </c>
      <c r="AA29" s="750">
        <v>78.49056603773586</v>
      </c>
      <c r="AB29" s="747">
        <v>57</v>
      </c>
      <c r="AC29" s="247">
        <f t="shared" si="0"/>
        <v>21.509433962264151</v>
      </c>
      <c r="AD29" s="576"/>
      <c r="AE29" s="306"/>
      <c r="AF29" s="306"/>
      <c r="AG29" s="306"/>
      <c r="AH29" s="307"/>
      <c r="AI29" s="437"/>
      <c r="AJ29" s="232"/>
      <c r="AK29" s="306"/>
      <c r="AL29" s="306"/>
      <c r="AM29" s="306"/>
      <c r="AN29" s="307"/>
      <c r="AO29" s="437"/>
      <c r="AQ29" s="306"/>
      <c r="AR29" s="306"/>
      <c r="AS29" s="306"/>
      <c r="AT29" s="307"/>
      <c r="AU29" s="437"/>
      <c r="AW29" s="306"/>
      <c r="AX29" s="306"/>
      <c r="AY29" s="306"/>
      <c r="AZ29" s="307"/>
      <c r="BA29" s="437"/>
    </row>
    <row r="30" spans="1:53" s="224" customFormat="1" ht="3.75" customHeight="1" x14ac:dyDescent="0.15">
      <c r="A30" s="221"/>
      <c r="B30" s="222"/>
      <c r="C30" s="223"/>
      <c r="D30" s="222"/>
      <c r="E30" s="222"/>
      <c r="F30" s="222"/>
      <c r="G30" s="222"/>
      <c r="H30" s="251"/>
      <c r="I30" s="223"/>
      <c r="J30" s="222"/>
      <c r="K30" s="222"/>
      <c r="L30" s="222"/>
      <c r="M30" s="222"/>
      <c r="N30" s="222"/>
      <c r="O30" s="575"/>
      <c r="P30" s="223"/>
      <c r="Q30" s="222"/>
      <c r="R30" s="222"/>
      <c r="S30" s="222"/>
      <c r="T30" s="222"/>
      <c r="U30" s="222"/>
      <c r="V30" s="575"/>
      <c r="W30" s="223"/>
      <c r="X30" s="222"/>
      <c r="Y30" s="222"/>
      <c r="Z30" s="222"/>
      <c r="AA30" s="222"/>
      <c r="AB30" s="222"/>
      <c r="AC30" s="575"/>
      <c r="AD30" s="576"/>
      <c r="AE30" s="310"/>
      <c r="AF30" s="310"/>
      <c r="AG30" s="306"/>
      <c r="AH30" s="307"/>
      <c r="AI30" s="437"/>
      <c r="AJ30" s="232"/>
      <c r="AK30" s="310"/>
      <c r="AL30" s="310"/>
      <c r="AM30" s="306"/>
      <c r="AN30" s="307"/>
      <c r="AO30" s="437"/>
      <c r="AQ30" s="310"/>
      <c r="AR30" s="310"/>
      <c r="AS30" s="306"/>
      <c r="AT30" s="307"/>
      <c r="AU30" s="437"/>
      <c r="AW30" s="310"/>
      <c r="AX30" s="310"/>
      <c r="AY30" s="306"/>
      <c r="AZ30" s="307"/>
      <c r="BA30" s="437"/>
    </row>
    <row r="31" spans="1:53" s="252" customFormat="1" ht="18" customHeight="1" x14ac:dyDescent="0.15">
      <c r="B31" s="253" t="s">
        <v>3</v>
      </c>
      <c r="C31" s="212"/>
      <c r="D31" s="761">
        <f>J31+Q31+X31</f>
        <v>422253</v>
      </c>
      <c r="E31" s="744">
        <f>L31+S31+Z31</f>
        <v>268662</v>
      </c>
      <c r="F31" s="410">
        <f>E31/$D31*100</f>
        <v>63.625835695661138</v>
      </c>
      <c r="G31" s="744">
        <f>N31+U31+AB31</f>
        <v>153591</v>
      </c>
      <c r="H31" s="256">
        <f>G31/$D31*100</f>
        <v>36.374164304338869</v>
      </c>
      <c r="I31" s="212"/>
      <c r="J31" s="254">
        <f>SUM(J12:J29)</f>
        <v>113005</v>
      </c>
      <c r="K31" s="755">
        <f>J31/$D31*100</f>
        <v>26.762391267794428</v>
      </c>
      <c r="L31" s="744">
        <f>SUM(L12:L29)</f>
        <v>48193</v>
      </c>
      <c r="M31" s="410">
        <f t="shared" ref="M31:O31" si="7">L31/$J31*100</f>
        <v>42.646785540462808</v>
      </c>
      <c r="N31" s="744">
        <f>SUM(N12:N29)</f>
        <v>64812</v>
      </c>
      <c r="O31" s="255">
        <f t="shared" si="7"/>
        <v>57.353214459537192</v>
      </c>
      <c r="P31" s="212"/>
      <c r="Q31" s="254">
        <f>SUM(Q12:Q29)</f>
        <v>94143</v>
      </c>
      <c r="R31" s="755">
        <f>Q31/$D31*100</f>
        <v>22.295401098393615</v>
      </c>
      <c r="S31" s="744">
        <f>SUM(S12:S29)</f>
        <v>62659</v>
      </c>
      <c r="T31" s="410">
        <f>S31/$Q31*100</f>
        <v>66.557258638454257</v>
      </c>
      <c r="U31" s="744">
        <f>SUM(U12:U29)</f>
        <v>31484</v>
      </c>
      <c r="V31" s="255">
        <f>U31/$Q31*100</f>
        <v>33.442741361545735</v>
      </c>
      <c r="W31" s="212"/>
      <c r="X31" s="254">
        <f>SUM(X12:X29)</f>
        <v>215105</v>
      </c>
      <c r="Y31" s="755">
        <f>X31/$D31*100</f>
        <v>50.942207633811954</v>
      </c>
      <c r="Z31" s="744">
        <f>SUM(Z12:Z29)</f>
        <v>157810</v>
      </c>
      <c r="AA31" s="410">
        <f>Z31/$X31*100</f>
        <v>73.364170986262522</v>
      </c>
      <c r="AB31" s="744">
        <f>SUM(AB12:AB29)</f>
        <v>57295</v>
      </c>
      <c r="AC31" s="255">
        <f>AB31/$X31*100</f>
        <v>26.635829013737478</v>
      </c>
      <c r="AD31" s="576"/>
      <c r="AE31" s="306"/>
      <c r="AF31" s="306"/>
      <c r="AG31" s="310"/>
      <c r="AH31" s="310"/>
      <c r="AI31" s="439"/>
      <c r="AJ31" s="440"/>
      <c r="AK31" s="306"/>
      <c r="AL31" s="306"/>
      <c r="AM31" s="310"/>
      <c r="AN31" s="310"/>
      <c r="AO31" s="439"/>
      <c r="AQ31" s="306"/>
      <c r="AR31" s="306"/>
      <c r="AS31" s="310"/>
      <c r="AT31" s="310"/>
      <c r="AU31" s="439"/>
      <c r="AW31" s="306"/>
      <c r="AX31" s="306"/>
      <c r="AY31" s="310"/>
      <c r="AZ31" s="310"/>
      <c r="BA31" s="439"/>
    </row>
    <row r="32" spans="1:53" s="257" customFormat="1" ht="5.25" customHeight="1" x14ac:dyDescent="0.2">
      <c r="B32" s="258" t="s">
        <v>42</v>
      </c>
      <c r="C32" s="259"/>
      <c r="I32" s="259"/>
    </row>
    <row r="33" spans="2:14" s="252" customFormat="1" ht="5.25" customHeight="1" x14ac:dyDescent="0.2">
      <c r="B33" s="258" t="s">
        <v>50</v>
      </c>
      <c r="C33" s="261"/>
      <c r="I33" s="261"/>
    </row>
    <row r="34" spans="2:14" s="252" customFormat="1" ht="13.5" customHeight="1" x14ac:dyDescent="0.2">
      <c r="B34" s="1083"/>
      <c r="C34" s="1083"/>
      <c r="D34" s="1083"/>
      <c r="E34" s="1083"/>
      <c r="F34" s="1083"/>
      <c r="G34" s="1083"/>
      <c r="H34" s="1083"/>
    </row>
    <row r="35" spans="2:14" ht="29.25" customHeight="1" x14ac:dyDescent="0.2">
      <c r="B35" s="1090"/>
      <c r="C35" s="1090"/>
      <c r="D35" s="1090"/>
      <c r="E35" s="737"/>
      <c r="F35" s="737"/>
      <c r="G35" s="737"/>
      <c r="H35" s="263"/>
      <c r="I35" s="263"/>
      <c r="J35" s="263"/>
      <c r="K35" s="263"/>
      <c r="L35" s="263"/>
      <c r="M35" s="263"/>
      <c r="N35" s="263"/>
    </row>
    <row r="36" spans="2:14" ht="4.5" customHeight="1" x14ac:dyDescent="0.2">
      <c r="B36" s="1091"/>
      <c r="C36" s="1091"/>
      <c r="D36" s="1091"/>
      <c r="E36" s="738"/>
      <c r="F36" s="738"/>
      <c r="G36" s="738"/>
      <c r="H36" s="263"/>
      <c r="I36" s="263"/>
      <c r="J36" s="263"/>
      <c r="K36" s="263"/>
      <c r="L36" s="263"/>
      <c r="M36" s="263"/>
      <c r="N36" s="263"/>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101">
    <tabColor theme="0"/>
    <pageSetUpPr fitToPage="1"/>
  </sheetPr>
  <dimension ref="A1:AL36"/>
  <sheetViews>
    <sheetView showGridLines="0" topLeftCell="A7" zoomScale="98" zoomScaleNormal="98"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6.140625" style="262" customWidth="1"/>
    <col min="5" max="5" width="8.7109375" style="262" customWidth="1"/>
    <col min="6" max="6" width="0.42578125" style="262" customWidth="1"/>
    <col min="7" max="7" width="16.140625" style="262" customWidth="1"/>
    <col min="8" max="8" width="8.7109375" style="262" customWidth="1"/>
    <col min="9" max="9" width="0.42578125" style="262" customWidth="1"/>
    <col min="10" max="10" width="16.140625" style="262" customWidth="1"/>
    <col min="11" max="11" width="8.7109375" style="262" customWidth="1"/>
    <col min="12" max="12" width="0.42578125" style="262" customWidth="1"/>
    <col min="13" max="13" width="18.140625" style="262" customWidth="1"/>
    <col min="14" max="14" width="8.7109375" style="262" customWidth="1"/>
    <col min="15" max="15" width="11.42578125" style="262"/>
    <col min="16" max="18" width="2.42578125" style="262" bestFit="1" customWidth="1"/>
    <col min="19" max="19" width="13" style="262" bestFit="1" customWidth="1"/>
    <col min="20" max="20" width="3.42578125" style="262" bestFit="1" customWidth="1"/>
    <col min="21" max="21" width="3.85546875" style="262" customWidth="1"/>
    <col min="22" max="24" width="2.42578125" style="262" bestFit="1" customWidth="1"/>
    <col min="25" max="25" width="8.42578125" style="262" bestFit="1" customWidth="1"/>
    <col min="26" max="26" width="3.42578125" style="262" bestFit="1" customWidth="1"/>
    <col min="27" max="27" width="3.5703125" style="262" customWidth="1"/>
    <col min="28" max="30" width="2.42578125" style="262" bestFit="1" customWidth="1"/>
    <col min="31" max="31" width="8.42578125" style="262" bestFit="1" customWidth="1"/>
    <col min="32" max="32" width="4.140625" style="262" bestFit="1" customWidth="1"/>
    <col min="33" max="33" width="3.28515625" style="262" customWidth="1"/>
    <col min="34" max="34" width="4.28515625" style="262" bestFit="1" customWidth="1"/>
    <col min="35" max="35" width="2.42578125" style="262" bestFit="1" customWidth="1"/>
    <col min="36" max="36" width="4.28515625" style="262" bestFit="1" customWidth="1"/>
    <col min="37" max="37" width="8.42578125" style="262" bestFit="1" customWidth="1"/>
    <col min="38" max="38" width="4.28515625" style="262" bestFit="1" customWidth="1"/>
    <col min="39" max="16384" width="11.42578125" style="262"/>
  </cols>
  <sheetData>
    <row r="1" spans="1:38" s="202" customFormat="1" ht="15" customHeight="1" x14ac:dyDescent="0.2">
      <c r="B1" s="203"/>
      <c r="C1" s="204"/>
      <c r="F1" s="204"/>
      <c r="G1" s="714" t="s">
        <v>143</v>
      </c>
      <c r="H1" s="714"/>
      <c r="I1" s="714"/>
      <c r="J1" s="714" t="s">
        <v>19</v>
      </c>
      <c r="K1" s="714"/>
      <c r="L1" s="714"/>
      <c r="M1" s="714" t="s">
        <v>18</v>
      </c>
      <c r="N1" s="714"/>
    </row>
    <row r="2" spans="1:38" s="206" customFormat="1" ht="52.5" customHeight="1" x14ac:dyDescent="0.2">
      <c r="B2" s="1059"/>
      <c r="C2" s="1059"/>
    </row>
    <row r="3" spans="1:38" s="209" customFormat="1" ht="4.5" customHeight="1" x14ac:dyDescent="0.2">
      <c r="B3" s="1060"/>
      <c r="C3" s="1060"/>
    </row>
    <row r="4" spans="1:38" s="209" customFormat="1" ht="35.25" customHeight="1" x14ac:dyDescent="0.2">
      <c r="A4" s="1107" t="s">
        <v>439</v>
      </c>
      <c r="B4" s="1107"/>
      <c r="C4" s="1107"/>
      <c r="D4" s="1107"/>
      <c r="E4" s="1107"/>
      <c r="F4" s="1107"/>
      <c r="G4" s="1107"/>
      <c r="H4" s="1107"/>
      <c r="I4" s="1107"/>
      <c r="J4" s="1107"/>
      <c r="K4" s="1107"/>
      <c r="L4" s="1107"/>
      <c r="M4" s="1107"/>
      <c r="N4" s="1107"/>
    </row>
    <row r="5" spans="1:38" s="209" customFormat="1" ht="17.25" customHeight="1" x14ac:dyDescent="0.2">
      <c r="B5" s="1061" t="str">
        <f>porsaad!B6</f>
        <v>Situación a 28 de febrero de 2023</v>
      </c>
      <c r="C5" s="1061"/>
      <c r="D5" s="1061"/>
      <c r="E5" s="1061"/>
      <c r="F5" s="1061"/>
      <c r="G5" s="1061"/>
      <c r="H5" s="1061"/>
      <c r="I5" s="1061"/>
      <c r="J5" s="1061"/>
      <c r="K5" s="1061"/>
      <c r="L5" s="1061"/>
      <c r="M5" s="1061"/>
      <c r="N5" s="1061"/>
    </row>
    <row r="6" spans="1:38" s="209" customFormat="1" ht="6" customHeight="1" x14ac:dyDescent="0.2"/>
    <row r="7" spans="1:38" s="214" customFormat="1" ht="12.75" customHeight="1" x14ac:dyDescent="0.2">
      <c r="A7" s="210"/>
      <c r="B7" s="1062" t="s">
        <v>15</v>
      </c>
      <c r="C7" s="212"/>
      <c r="D7" s="1065" t="s">
        <v>262</v>
      </c>
      <c r="E7" s="1066"/>
      <c r="F7" s="569"/>
      <c r="G7" s="1069"/>
      <c r="H7" s="1069"/>
      <c r="I7" s="569"/>
      <c r="J7" s="1069"/>
      <c r="K7" s="1069"/>
      <c r="L7" s="569"/>
      <c r="M7" s="1137"/>
      <c r="N7" s="1138"/>
      <c r="O7" s="431"/>
      <c r="P7" s="431"/>
      <c r="Q7" s="432"/>
      <c r="R7" s="432"/>
      <c r="S7" s="432"/>
      <c r="T7" s="432"/>
      <c r="U7" s="432"/>
      <c r="V7" s="432"/>
      <c r="W7" s="433"/>
    </row>
    <row r="8" spans="1:38" s="214" customFormat="1" ht="33.75" customHeight="1" x14ac:dyDescent="0.2">
      <c r="A8" s="210"/>
      <c r="B8" s="1063"/>
      <c r="C8" s="212"/>
      <c r="D8" s="1067"/>
      <c r="E8" s="1068"/>
      <c r="F8" s="502"/>
      <c r="G8" s="1153" t="s">
        <v>279</v>
      </c>
      <c r="H8" s="1154"/>
      <c r="I8" s="212"/>
      <c r="J8" s="1153" t="s">
        <v>280</v>
      </c>
      <c r="K8" s="1154"/>
      <c r="L8" s="212"/>
      <c r="M8" s="1153" t="s">
        <v>281</v>
      </c>
      <c r="N8" s="1154"/>
      <c r="O8" s="431"/>
      <c r="P8" s="431"/>
      <c r="Q8" s="432"/>
      <c r="R8" s="432"/>
      <c r="S8" s="432"/>
      <c r="T8" s="432"/>
      <c r="U8" s="432"/>
      <c r="V8" s="432"/>
      <c r="W8" s="433"/>
    </row>
    <row r="9" spans="1:38" s="214" customFormat="1" ht="6" customHeight="1" x14ac:dyDescent="0.2">
      <c r="A9" s="210"/>
      <c r="B9" s="1063"/>
      <c r="C9" s="212"/>
      <c r="D9" s="1077" t="s">
        <v>12</v>
      </c>
      <c r="E9" s="1095" t="s">
        <v>228</v>
      </c>
      <c r="F9" s="212"/>
      <c r="G9" s="1077" t="s">
        <v>12</v>
      </c>
      <c r="H9" s="1098" t="s">
        <v>228</v>
      </c>
      <c r="I9" s="212"/>
      <c r="J9" s="1077" t="s">
        <v>12</v>
      </c>
      <c r="K9" s="1098" t="s">
        <v>228</v>
      </c>
      <c r="L9" s="212"/>
      <c r="M9" s="1077" t="s">
        <v>12</v>
      </c>
      <c r="N9" s="1098" t="s">
        <v>228</v>
      </c>
      <c r="O9" s="431"/>
      <c r="P9" s="431"/>
      <c r="Q9" s="432"/>
      <c r="R9" s="432"/>
      <c r="S9" s="432"/>
      <c r="T9" s="432"/>
      <c r="U9" s="432"/>
      <c r="V9" s="432"/>
      <c r="W9" s="433"/>
    </row>
    <row r="10" spans="1:38" s="220" customFormat="1" ht="27.75" customHeight="1" x14ac:dyDescent="0.2">
      <c r="A10" s="215"/>
      <c r="B10" s="1064"/>
      <c r="C10" s="217"/>
      <c r="D10" s="1078"/>
      <c r="E10" s="1096"/>
      <c r="F10" s="217"/>
      <c r="G10" s="1078"/>
      <c r="H10" s="1099"/>
      <c r="I10" s="217"/>
      <c r="J10" s="1078"/>
      <c r="K10" s="1099"/>
      <c r="L10" s="217"/>
      <c r="M10" s="1078"/>
      <c r="N10" s="1099"/>
      <c r="O10" s="434"/>
      <c r="P10" s="435"/>
      <c r="Q10" s="310"/>
      <c r="R10" s="310"/>
      <c r="S10" s="310"/>
      <c r="T10" s="310"/>
      <c r="U10" s="436"/>
      <c r="V10" s="436"/>
      <c r="W10" s="436"/>
    </row>
    <row r="11" spans="1:38" s="224" customFormat="1" ht="4.5" customHeight="1" x14ac:dyDescent="0.2">
      <c r="A11" s="221"/>
      <c r="B11" s="222"/>
      <c r="C11" s="223"/>
      <c r="D11" s="222"/>
      <c r="E11" s="222"/>
      <c r="F11" s="223"/>
      <c r="G11" s="222"/>
      <c r="H11" s="222"/>
      <c r="I11" s="223"/>
      <c r="J11" s="222"/>
      <c r="K11" s="222"/>
      <c r="L11" s="223"/>
      <c r="M11" s="222"/>
      <c r="N11" s="222"/>
      <c r="O11" s="431"/>
      <c r="P11" s="435"/>
      <c r="Q11" s="310"/>
      <c r="R11" s="310"/>
      <c r="S11" s="310"/>
      <c r="T11" s="310"/>
      <c r="U11" s="232"/>
      <c r="V11" s="232"/>
      <c r="W11" s="232"/>
    </row>
    <row r="12" spans="1:38" s="233" customFormat="1" ht="18" customHeight="1" x14ac:dyDescent="0.15">
      <c r="A12" s="225"/>
      <c r="B12" s="226" t="s">
        <v>11</v>
      </c>
      <c r="C12" s="227"/>
      <c r="D12" s="230">
        <f t="shared" ref="D12:D29" si="0">G12+J12+M12</f>
        <v>270247</v>
      </c>
      <c r="E12" s="762">
        <f>D12/'20pobl'!D12*100</f>
        <v>3.1793065258446669</v>
      </c>
      <c r="F12" s="227"/>
      <c r="G12" s="228">
        <v>81560</v>
      </c>
      <c r="H12" s="768">
        <v>1.1696210017812485</v>
      </c>
      <c r="I12" s="227"/>
      <c r="J12" s="228">
        <v>56345</v>
      </c>
      <c r="K12" s="768">
        <v>5.090590741620785</v>
      </c>
      <c r="L12" s="227"/>
      <c r="M12" s="228">
        <v>132342</v>
      </c>
      <c r="N12" s="768">
        <f>M12/'20pobl'!X12*100</f>
        <v>31.499350219687628</v>
      </c>
      <c r="O12" s="576"/>
      <c r="P12" s="306"/>
      <c r="Q12" s="306"/>
      <c r="R12" s="306"/>
      <c r="S12" s="307"/>
      <c r="T12" s="437"/>
      <c r="U12" s="232"/>
      <c r="V12" s="306"/>
      <c r="W12" s="306"/>
      <c r="X12" s="306"/>
      <c r="Y12" s="307"/>
      <c r="Z12" s="437"/>
      <c r="AB12" s="306"/>
      <c r="AC12" s="306"/>
      <c r="AD12" s="306"/>
      <c r="AE12" s="307"/>
      <c r="AF12" s="437"/>
      <c r="AH12" s="306"/>
      <c r="AI12" s="306"/>
      <c r="AJ12" s="306"/>
      <c r="AK12" s="307"/>
      <c r="AL12" s="437"/>
    </row>
    <row r="13" spans="1:38" s="233" customFormat="1" ht="18" customHeight="1" x14ac:dyDescent="0.15">
      <c r="A13" s="225"/>
      <c r="B13" s="234" t="s">
        <v>10</v>
      </c>
      <c r="C13" s="227"/>
      <c r="D13" s="237">
        <f t="shared" si="0"/>
        <v>37626</v>
      </c>
      <c r="E13" s="763">
        <f>D13/'20pobl'!D13*100</f>
        <v>2.8368826410015719</v>
      </c>
      <c r="F13" s="227"/>
      <c r="G13" s="235">
        <v>7920</v>
      </c>
      <c r="H13" s="769">
        <v>0.76641625886289755</v>
      </c>
      <c r="I13" s="227"/>
      <c r="J13" s="235">
        <v>6861</v>
      </c>
      <c r="K13" s="769">
        <v>3.5012068727961179</v>
      </c>
      <c r="L13" s="227"/>
      <c r="M13" s="235">
        <v>22845</v>
      </c>
      <c r="N13" s="769">
        <f>M13/'20pobl'!X13*100</f>
        <v>23.558103802089242</v>
      </c>
      <c r="O13" s="576"/>
      <c r="P13" s="306"/>
      <c r="Q13" s="306"/>
      <c r="R13" s="306"/>
      <c r="S13" s="307"/>
      <c r="T13" s="437"/>
      <c r="U13" s="232"/>
      <c r="V13" s="306"/>
      <c r="W13" s="306"/>
      <c r="X13" s="306"/>
      <c r="Y13" s="307"/>
      <c r="Z13" s="437"/>
      <c r="AB13" s="306"/>
      <c r="AC13" s="306"/>
      <c r="AD13" s="306"/>
      <c r="AE13" s="307"/>
      <c r="AF13" s="437"/>
      <c r="AH13" s="306"/>
      <c r="AI13" s="306"/>
      <c r="AJ13" s="306"/>
      <c r="AK13" s="307"/>
      <c r="AL13" s="437"/>
    </row>
    <row r="14" spans="1:38" s="233" customFormat="1" ht="18" customHeight="1" x14ac:dyDescent="0.15">
      <c r="A14" s="225"/>
      <c r="B14" s="234" t="s">
        <v>40</v>
      </c>
      <c r="C14" s="227"/>
      <c r="D14" s="237">
        <f t="shared" si="0"/>
        <v>28697</v>
      </c>
      <c r="E14" s="763">
        <f>D14/'20pobl'!D14*100</f>
        <v>2.8563153064738636</v>
      </c>
      <c r="F14" s="227"/>
      <c r="G14" s="235">
        <v>7330</v>
      </c>
      <c r="H14" s="769">
        <v>1.0015987319459436</v>
      </c>
      <c r="I14" s="227"/>
      <c r="J14" s="235">
        <v>5737</v>
      </c>
      <c r="K14" s="769">
        <v>3.0574504370070348</v>
      </c>
      <c r="L14" s="227"/>
      <c r="M14" s="235">
        <v>15630</v>
      </c>
      <c r="N14" s="769">
        <f>M14/'20pobl'!X14*100</f>
        <v>18.341625985730378</v>
      </c>
      <c r="O14" s="576"/>
      <c r="P14" s="306"/>
      <c r="Q14" s="306"/>
      <c r="R14" s="306"/>
      <c r="S14" s="307"/>
      <c r="T14" s="438"/>
      <c r="U14" s="232"/>
      <c r="V14" s="306"/>
      <c r="W14" s="306"/>
      <c r="X14" s="306"/>
      <c r="Y14" s="307"/>
      <c r="Z14" s="437"/>
      <c r="AB14" s="306"/>
      <c r="AC14" s="306"/>
      <c r="AD14" s="306"/>
      <c r="AE14" s="307"/>
      <c r="AF14" s="437"/>
      <c r="AH14" s="306"/>
      <c r="AI14" s="306"/>
      <c r="AJ14" s="306"/>
      <c r="AK14" s="307"/>
      <c r="AL14" s="437"/>
    </row>
    <row r="15" spans="1:38" s="233" customFormat="1" ht="18" customHeight="1" x14ac:dyDescent="0.15">
      <c r="A15" s="225"/>
      <c r="B15" s="234" t="s">
        <v>41</v>
      </c>
      <c r="C15" s="227"/>
      <c r="D15" s="237">
        <f t="shared" si="0"/>
        <v>26794</v>
      </c>
      <c r="E15" s="763">
        <f>D15/'20pobl'!D15*100</f>
        <v>2.2771253183802616</v>
      </c>
      <c r="F15" s="227"/>
      <c r="G15" s="235">
        <v>7065</v>
      </c>
      <c r="H15" s="769">
        <v>0.71771501482160238</v>
      </c>
      <c r="I15" s="227"/>
      <c r="J15" s="235">
        <v>5854</v>
      </c>
      <c r="K15" s="769">
        <v>4.1512725416084582</v>
      </c>
      <c r="L15" s="227"/>
      <c r="M15" s="235">
        <v>13875</v>
      </c>
      <c r="N15" s="769">
        <f>M15/'20pobl'!X15*100</f>
        <v>27.063665444331747</v>
      </c>
      <c r="O15" s="576"/>
      <c r="P15" s="306"/>
      <c r="Q15" s="306"/>
      <c r="R15" s="306"/>
      <c r="S15" s="307"/>
      <c r="T15" s="437"/>
      <c r="U15" s="232"/>
      <c r="V15" s="306"/>
      <c r="W15" s="306"/>
      <c r="X15" s="306"/>
      <c r="Y15" s="307"/>
      <c r="Z15" s="437"/>
      <c r="AB15" s="306"/>
      <c r="AC15" s="306"/>
      <c r="AD15" s="306"/>
      <c r="AE15" s="307"/>
      <c r="AF15" s="437"/>
      <c r="AH15" s="306"/>
      <c r="AI15" s="306"/>
      <c r="AJ15" s="306"/>
      <c r="AK15" s="307"/>
      <c r="AL15" s="437"/>
    </row>
    <row r="16" spans="1:38" s="233" customFormat="1" ht="18" customHeight="1" x14ac:dyDescent="0.15">
      <c r="A16" s="225"/>
      <c r="B16" s="234" t="s">
        <v>9</v>
      </c>
      <c r="C16" s="227"/>
      <c r="D16" s="237">
        <f t="shared" si="0"/>
        <v>35766</v>
      </c>
      <c r="E16" s="763">
        <f>D16/'20pobl'!D16*100</f>
        <v>1.642374228601631</v>
      </c>
      <c r="F16" s="227"/>
      <c r="G16" s="235">
        <v>14774</v>
      </c>
      <c r="H16" s="769">
        <v>0.81857943722248128</v>
      </c>
      <c r="I16" s="227"/>
      <c r="J16" s="235">
        <v>6905</v>
      </c>
      <c r="K16" s="769">
        <v>2.4890237836045248</v>
      </c>
      <c r="L16" s="227"/>
      <c r="M16" s="235">
        <v>14087</v>
      </c>
      <c r="N16" s="769">
        <f>M16/'20pobl'!X16*100</f>
        <v>14.758666932078912</v>
      </c>
      <c r="O16" s="576"/>
      <c r="P16" s="306"/>
      <c r="Q16" s="306"/>
      <c r="R16" s="306"/>
      <c r="S16" s="307"/>
      <c r="T16" s="437"/>
      <c r="U16" s="232"/>
      <c r="V16" s="306"/>
      <c r="W16" s="306"/>
      <c r="X16" s="306"/>
      <c r="Y16" s="307"/>
      <c r="Z16" s="437"/>
      <c r="AB16" s="306"/>
      <c r="AC16" s="306"/>
      <c r="AD16" s="306"/>
      <c r="AE16" s="307"/>
      <c r="AF16" s="437"/>
      <c r="AH16" s="306"/>
      <c r="AI16" s="306"/>
      <c r="AJ16" s="306"/>
      <c r="AK16" s="307"/>
      <c r="AL16" s="437"/>
    </row>
    <row r="17" spans="1:38" s="233" customFormat="1" ht="18" customHeight="1" x14ac:dyDescent="0.15">
      <c r="A17" s="225"/>
      <c r="B17" s="234" t="s">
        <v>8</v>
      </c>
      <c r="C17" s="227"/>
      <c r="D17" s="239">
        <f t="shared" si="0"/>
        <v>17830</v>
      </c>
      <c r="E17" s="764">
        <f>D17/'20pobl'!D17*100</f>
        <v>3.0457702570199623</v>
      </c>
      <c r="F17" s="227"/>
      <c r="G17" s="239">
        <v>4516</v>
      </c>
      <c r="H17" s="770">
        <v>1.0028045663580831</v>
      </c>
      <c r="I17" s="227"/>
      <c r="J17" s="239">
        <v>3690</v>
      </c>
      <c r="K17" s="770">
        <v>3.9239873666748193</v>
      </c>
      <c r="L17" s="227"/>
      <c r="M17" s="239">
        <v>9624</v>
      </c>
      <c r="N17" s="770">
        <f>M17/'20pobl'!X17*100</f>
        <v>23.457151213805204</v>
      </c>
      <c r="O17" s="576"/>
      <c r="P17" s="306"/>
      <c r="Q17" s="306"/>
      <c r="R17" s="306"/>
      <c r="S17" s="307"/>
      <c r="T17" s="437"/>
      <c r="U17" s="232"/>
      <c r="V17" s="306"/>
      <c r="W17" s="306"/>
      <c r="X17" s="306"/>
      <c r="Y17" s="307"/>
      <c r="Z17" s="437"/>
      <c r="AB17" s="306"/>
      <c r="AC17" s="306"/>
      <c r="AD17" s="306"/>
      <c r="AE17" s="307"/>
      <c r="AF17" s="437"/>
      <c r="AH17" s="306"/>
      <c r="AI17" s="306"/>
      <c r="AJ17" s="306"/>
      <c r="AK17" s="307"/>
      <c r="AL17" s="437"/>
    </row>
    <row r="18" spans="1:38" s="233" customFormat="1" ht="18" customHeight="1" x14ac:dyDescent="0.15">
      <c r="A18" s="225"/>
      <c r="B18" s="234" t="s">
        <v>7</v>
      </c>
      <c r="C18" s="227"/>
      <c r="D18" s="237">
        <f t="shared" si="0"/>
        <v>115546</v>
      </c>
      <c r="E18" s="763">
        <f>D18/'20pobl'!D18*100</f>
        <v>4.8699339132780368</v>
      </c>
      <c r="F18" s="227"/>
      <c r="G18" s="235">
        <v>24167</v>
      </c>
      <c r="H18" s="769">
        <v>1.3805462203355652</v>
      </c>
      <c r="I18" s="227"/>
      <c r="J18" s="235">
        <v>19814</v>
      </c>
      <c r="K18" s="769">
        <v>4.9136015553703922</v>
      </c>
      <c r="L18" s="227"/>
      <c r="M18" s="235">
        <v>71565</v>
      </c>
      <c r="N18" s="769">
        <f>M18/'20pobl'!X18*100</f>
        <v>32.700031528011955</v>
      </c>
      <c r="O18" s="576"/>
      <c r="P18" s="306"/>
      <c r="Q18" s="306"/>
      <c r="R18" s="306"/>
      <c r="S18" s="307"/>
      <c r="T18" s="437"/>
      <c r="U18" s="232"/>
      <c r="V18" s="306"/>
      <c r="W18" s="306"/>
      <c r="X18" s="306"/>
      <c r="Y18" s="307"/>
      <c r="Z18" s="437"/>
      <c r="AB18" s="306"/>
      <c r="AC18" s="306"/>
      <c r="AD18" s="306"/>
      <c r="AE18" s="307"/>
      <c r="AF18" s="437"/>
      <c r="AH18" s="306"/>
      <c r="AI18" s="306"/>
      <c r="AJ18" s="306"/>
      <c r="AK18" s="307"/>
      <c r="AL18" s="437"/>
    </row>
    <row r="19" spans="1:38" s="233" customFormat="1" ht="18" customHeight="1" x14ac:dyDescent="0.15">
      <c r="A19" s="225"/>
      <c r="B19" s="234" t="s">
        <v>43</v>
      </c>
      <c r="C19" s="227"/>
      <c r="D19" s="237">
        <f t="shared" si="0"/>
        <v>67423</v>
      </c>
      <c r="E19" s="763">
        <f>D19/'20pobl'!D19*100</f>
        <v>3.2835961911589386</v>
      </c>
      <c r="F19" s="227"/>
      <c r="G19" s="235">
        <v>15667</v>
      </c>
      <c r="H19" s="769">
        <v>0.94503568238066726</v>
      </c>
      <c r="I19" s="227"/>
      <c r="J19" s="235">
        <v>11882</v>
      </c>
      <c r="K19" s="769">
        <v>4.5127402686679403</v>
      </c>
      <c r="L19" s="227"/>
      <c r="M19" s="235">
        <v>39874</v>
      </c>
      <c r="N19" s="769">
        <f>M19/'20pobl'!X19*100</f>
        <v>30.160050828996731</v>
      </c>
      <c r="O19" s="576"/>
      <c r="P19" s="306"/>
      <c r="Q19" s="306"/>
      <c r="R19" s="306"/>
      <c r="S19" s="307"/>
      <c r="T19" s="437"/>
      <c r="U19" s="232"/>
      <c r="V19" s="306"/>
      <c r="W19" s="306"/>
      <c r="X19" s="306"/>
      <c r="Y19" s="307"/>
      <c r="Z19" s="437"/>
      <c r="AB19" s="306"/>
      <c r="AC19" s="306"/>
      <c r="AD19" s="306"/>
      <c r="AE19" s="307"/>
      <c r="AF19" s="437"/>
      <c r="AH19" s="306"/>
      <c r="AI19" s="306"/>
      <c r="AJ19" s="306"/>
      <c r="AK19" s="307"/>
      <c r="AL19" s="437"/>
    </row>
    <row r="20" spans="1:38" s="233" customFormat="1" ht="18" customHeight="1" x14ac:dyDescent="0.15">
      <c r="A20" s="225"/>
      <c r="B20" s="234" t="s">
        <v>44</v>
      </c>
      <c r="C20" s="227"/>
      <c r="D20" s="237">
        <f t="shared" si="0"/>
        <v>187648</v>
      </c>
      <c r="E20" s="763">
        <f>D20/'20pobl'!D20*100</f>
        <v>2.4080247300936746</v>
      </c>
      <c r="F20" s="227"/>
      <c r="G20" s="235">
        <v>51684</v>
      </c>
      <c r="H20" s="769">
        <v>0.82157863145258103</v>
      </c>
      <c r="I20" s="227"/>
      <c r="J20" s="235">
        <v>37647</v>
      </c>
      <c r="K20" s="769">
        <v>3.5904791788067594</v>
      </c>
      <c r="L20" s="227"/>
      <c r="M20" s="235">
        <v>98317</v>
      </c>
      <c r="N20" s="769">
        <f>M20/'20pobl'!X20*100</f>
        <v>21.690508127570201</v>
      </c>
      <c r="O20" s="576"/>
      <c r="P20" s="306"/>
      <c r="Q20" s="306"/>
      <c r="R20" s="306"/>
      <c r="S20" s="307"/>
      <c r="T20" s="437"/>
      <c r="U20" s="232"/>
      <c r="V20" s="306"/>
      <c r="W20" s="306"/>
      <c r="X20" s="306"/>
      <c r="Y20" s="307"/>
      <c r="Z20" s="437"/>
      <c r="AB20" s="306"/>
      <c r="AC20" s="306"/>
      <c r="AD20" s="306"/>
      <c r="AE20" s="307"/>
      <c r="AF20" s="437"/>
      <c r="AH20" s="306"/>
      <c r="AI20" s="306"/>
      <c r="AJ20" s="306"/>
      <c r="AK20" s="307"/>
      <c r="AL20" s="437"/>
    </row>
    <row r="21" spans="1:38" s="233" customFormat="1" ht="18" customHeight="1" x14ac:dyDescent="0.15">
      <c r="A21" s="225"/>
      <c r="B21" s="234" t="s">
        <v>6</v>
      </c>
      <c r="C21" s="227"/>
      <c r="D21" s="237">
        <f t="shared" si="0"/>
        <v>136992</v>
      </c>
      <c r="E21" s="763">
        <f>D21/'20pobl'!D21*100</f>
        <v>2.6871888342941412</v>
      </c>
      <c r="F21" s="227"/>
      <c r="G21" s="235">
        <v>37706</v>
      </c>
      <c r="H21" s="769">
        <v>0.92422420415388606</v>
      </c>
      <c r="I21" s="227"/>
      <c r="J21" s="235">
        <v>27676</v>
      </c>
      <c r="K21" s="769">
        <v>3.7925160979125816</v>
      </c>
      <c r="L21" s="227"/>
      <c r="M21" s="235">
        <v>71610</v>
      </c>
      <c r="N21" s="769">
        <f>M21/'20pobl'!X21*100</f>
        <v>24.824243936935815</v>
      </c>
      <c r="O21" s="576"/>
      <c r="P21" s="306"/>
      <c r="Q21" s="306"/>
      <c r="R21" s="306"/>
      <c r="S21" s="307"/>
      <c r="T21" s="438"/>
      <c r="U21" s="232"/>
      <c r="V21" s="306"/>
      <c r="W21" s="306"/>
      <c r="X21" s="306"/>
      <c r="Y21" s="307"/>
      <c r="Z21" s="437"/>
      <c r="AB21" s="306"/>
      <c r="AC21" s="306"/>
      <c r="AD21" s="306"/>
      <c r="AE21" s="307"/>
      <c r="AF21" s="437"/>
      <c r="AH21" s="306"/>
      <c r="AI21" s="306"/>
      <c r="AJ21" s="306"/>
      <c r="AK21" s="307"/>
      <c r="AL21" s="437"/>
    </row>
    <row r="22" spans="1:38" s="233" customFormat="1" ht="18" customHeight="1" x14ac:dyDescent="0.15">
      <c r="A22" s="225"/>
      <c r="B22" s="234" t="s">
        <v>5</v>
      </c>
      <c r="C22" s="227"/>
      <c r="D22" s="237">
        <f t="shared" si="0"/>
        <v>32637</v>
      </c>
      <c r="E22" s="763">
        <f>D22/'20pobl'!D22*100</f>
        <v>3.0942114723884506</v>
      </c>
      <c r="F22" s="227"/>
      <c r="G22" s="235">
        <v>8387</v>
      </c>
      <c r="H22" s="769">
        <v>1.0128578726240953</v>
      </c>
      <c r="I22" s="227"/>
      <c r="J22" s="235">
        <v>6144</v>
      </c>
      <c r="K22" s="769">
        <v>4.0256583301118454</v>
      </c>
      <c r="L22" s="227"/>
      <c r="M22" s="235">
        <v>18106</v>
      </c>
      <c r="N22" s="769">
        <f>M22/'20pobl'!X22*100</f>
        <v>24.433888424064129</v>
      </c>
      <c r="O22" s="576"/>
      <c r="P22" s="306"/>
      <c r="Q22" s="306"/>
      <c r="R22" s="306"/>
      <c r="S22" s="307"/>
      <c r="T22" s="437"/>
      <c r="U22" s="232"/>
      <c r="V22" s="306"/>
      <c r="W22" s="306"/>
      <c r="X22" s="306"/>
      <c r="Y22" s="307"/>
      <c r="Z22" s="437"/>
      <c r="AB22" s="306"/>
      <c r="AC22" s="306"/>
      <c r="AD22" s="306"/>
      <c r="AE22" s="307"/>
      <c r="AF22" s="437"/>
      <c r="AH22" s="306"/>
      <c r="AI22" s="306"/>
      <c r="AJ22" s="306"/>
      <c r="AK22" s="307"/>
      <c r="AL22" s="437"/>
    </row>
    <row r="23" spans="1:38" s="233" customFormat="1" ht="18" customHeight="1" x14ac:dyDescent="0.15">
      <c r="A23" s="225"/>
      <c r="B23" s="234" t="s">
        <v>38</v>
      </c>
      <c r="C23" s="227"/>
      <c r="D23" s="237">
        <f t="shared" si="0"/>
        <v>69070</v>
      </c>
      <c r="E23" s="763">
        <f>D23/'20pobl'!D23*100</f>
        <v>2.5672151718067959</v>
      </c>
      <c r="F23" s="227"/>
      <c r="G23" s="235">
        <v>19383</v>
      </c>
      <c r="H23" s="769">
        <v>0.97508142027956046</v>
      </c>
      <c r="I23" s="227"/>
      <c r="J23" s="235">
        <v>12491</v>
      </c>
      <c r="K23" s="769">
        <v>2.6872247643757166</v>
      </c>
      <c r="L23" s="227"/>
      <c r="M23" s="235">
        <v>37196</v>
      </c>
      <c r="N23" s="769">
        <f>M23/'20pobl'!X23*100</f>
        <v>15.641649951009457</v>
      </c>
      <c r="O23" s="576"/>
      <c r="P23" s="306"/>
      <c r="Q23" s="306"/>
      <c r="R23" s="306"/>
      <c r="S23" s="307"/>
      <c r="T23" s="437"/>
      <c r="U23" s="232"/>
      <c r="V23" s="306"/>
      <c r="W23" s="306"/>
      <c r="X23" s="306"/>
      <c r="Y23" s="307"/>
      <c r="Z23" s="437"/>
      <c r="AB23" s="306"/>
      <c r="AC23" s="306"/>
      <c r="AD23" s="306"/>
      <c r="AE23" s="307"/>
      <c r="AF23" s="437"/>
      <c r="AH23" s="306"/>
      <c r="AI23" s="306"/>
      <c r="AJ23" s="306"/>
      <c r="AK23" s="307"/>
      <c r="AL23" s="437"/>
    </row>
    <row r="24" spans="1:38" s="233" customFormat="1" ht="18" customHeight="1" x14ac:dyDescent="0.15">
      <c r="A24" s="225"/>
      <c r="B24" s="234" t="s">
        <v>45</v>
      </c>
      <c r="C24" s="227"/>
      <c r="D24" s="237">
        <f t="shared" si="0"/>
        <v>162755</v>
      </c>
      <c r="E24" s="763">
        <f>D24/'20pobl'!D24*100</f>
        <v>2.4110651677190589</v>
      </c>
      <c r="F24" s="227"/>
      <c r="G24" s="235">
        <v>43682</v>
      </c>
      <c r="H24" s="769">
        <v>0.79219778938333096</v>
      </c>
      <c r="I24" s="227"/>
      <c r="J24" s="235">
        <v>29187</v>
      </c>
      <c r="K24" s="769">
        <v>3.3701871171488449</v>
      </c>
      <c r="L24" s="227"/>
      <c r="M24" s="235">
        <v>89886</v>
      </c>
      <c r="N24" s="769">
        <f>M24/'20pobl'!X24*100</f>
        <v>24.275536494595894</v>
      </c>
      <c r="O24" s="576"/>
      <c r="P24" s="306"/>
      <c r="Q24" s="306"/>
      <c r="R24" s="306"/>
      <c r="S24" s="307"/>
      <c r="T24" s="437"/>
      <c r="U24" s="232"/>
      <c r="V24" s="306"/>
      <c r="W24" s="306"/>
      <c r="X24" s="306"/>
      <c r="Y24" s="307"/>
      <c r="Z24" s="437"/>
      <c r="AB24" s="306"/>
      <c r="AC24" s="306"/>
      <c r="AD24" s="306"/>
      <c r="AE24" s="307"/>
      <c r="AF24" s="437"/>
      <c r="AH24" s="306"/>
      <c r="AI24" s="306"/>
      <c r="AJ24" s="306"/>
      <c r="AK24" s="307"/>
      <c r="AL24" s="437"/>
    </row>
    <row r="25" spans="1:38" s="241" customFormat="1" ht="18" customHeight="1" x14ac:dyDescent="0.15">
      <c r="A25" s="240"/>
      <c r="B25" s="234" t="s">
        <v>46</v>
      </c>
      <c r="C25" s="227"/>
      <c r="D25" s="237">
        <f t="shared" si="0"/>
        <v>37872</v>
      </c>
      <c r="E25" s="763">
        <f>D25/'20pobl'!D25*100</f>
        <v>2.4722595402505947</v>
      </c>
      <c r="F25" s="227"/>
      <c r="G25" s="235">
        <v>13978</v>
      </c>
      <c r="H25" s="769">
        <v>1.0877490877708771</v>
      </c>
      <c r="I25" s="227"/>
      <c r="J25" s="235">
        <v>7235</v>
      </c>
      <c r="K25" s="769">
        <v>4.1296840663260941</v>
      </c>
      <c r="L25" s="227"/>
      <c r="M25" s="235">
        <v>16659</v>
      </c>
      <c r="N25" s="769">
        <f>M25/'20pobl'!X25*100</f>
        <v>23.252470548824743</v>
      </c>
      <c r="O25" s="576"/>
      <c r="P25" s="306"/>
      <c r="Q25" s="306"/>
      <c r="R25" s="306"/>
      <c r="S25" s="307"/>
      <c r="T25" s="437"/>
      <c r="U25" s="232"/>
      <c r="V25" s="306"/>
      <c r="W25" s="306"/>
      <c r="X25" s="306"/>
      <c r="Y25" s="307"/>
      <c r="Z25" s="437"/>
      <c r="AB25" s="306"/>
      <c r="AC25" s="306"/>
      <c r="AD25" s="306"/>
      <c r="AE25" s="307"/>
      <c r="AF25" s="437"/>
      <c r="AH25" s="306"/>
      <c r="AI25" s="306"/>
      <c r="AJ25" s="306"/>
      <c r="AK25" s="307"/>
      <c r="AL25" s="437"/>
    </row>
    <row r="26" spans="1:38" s="233" customFormat="1" ht="18" customHeight="1" x14ac:dyDescent="0.15">
      <c r="B26" s="234" t="s">
        <v>47</v>
      </c>
      <c r="C26" s="227"/>
      <c r="D26" s="242">
        <f t="shared" si="0"/>
        <v>15327</v>
      </c>
      <c r="E26" s="765">
        <f>D26/'20pobl'!D26*100</f>
        <v>2.3078764735731805</v>
      </c>
      <c r="F26" s="227"/>
      <c r="G26" s="239">
        <v>3271</v>
      </c>
      <c r="H26" s="770">
        <v>0.6177514301200564</v>
      </c>
      <c r="I26" s="227"/>
      <c r="J26" s="239">
        <v>2579</v>
      </c>
      <c r="K26" s="770">
        <v>2.7690094268719534</v>
      </c>
      <c r="L26" s="227"/>
      <c r="M26" s="239">
        <v>9477</v>
      </c>
      <c r="N26" s="770">
        <f>M26/'20pobl'!X26*100</f>
        <v>22.848256907276145</v>
      </c>
      <c r="O26" s="576"/>
      <c r="P26" s="306"/>
      <c r="Q26" s="306"/>
      <c r="R26" s="306"/>
      <c r="S26" s="307"/>
      <c r="T26" s="437"/>
      <c r="U26" s="232"/>
      <c r="V26" s="306"/>
      <c r="W26" s="306"/>
      <c r="X26" s="306"/>
      <c r="Y26" s="307"/>
      <c r="Z26" s="437"/>
      <c r="AB26" s="306"/>
      <c r="AC26" s="306"/>
      <c r="AD26" s="306"/>
      <c r="AE26" s="307"/>
      <c r="AF26" s="437"/>
      <c r="AH26" s="306"/>
      <c r="AI26" s="306"/>
      <c r="AJ26" s="306"/>
      <c r="AK26" s="307"/>
      <c r="AL26" s="437"/>
    </row>
    <row r="27" spans="1:38" s="233" customFormat="1" ht="18" customHeight="1" x14ac:dyDescent="0.15">
      <c r="B27" s="234" t="s">
        <v>48</v>
      </c>
      <c r="C27" s="227"/>
      <c r="D27" s="242">
        <f t="shared" si="0"/>
        <v>65350</v>
      </c>
      <c r="E27" s="765">
        <f>D27/'20pobl'!D27*100</f>
        <v>2.9594588107640067</v>
      </c>
      <c r="F27" s="227"/>
      <c r="G27" s="239">
        <v>16846</v>
      </c>
      <c r="H27" s="770">
        <v>0.99347922368733765</v>
      </c>
      <c r="I27" s="227"/>
      <c r="J27" s="239">
        <v>11787</v>
      </c>
      <c r="K27" s="770">
        <v>3.3371082358936612</v>
      </c>
      <c r="L27" s="227"/>
      <c r="M27" s="239">
        <v>36717</v>
      </c>
      <c r="N27" s="770">
        <f>M27/'20pobl'!X27*100</f>
        <v>23.047951439673085</v>
      </c>
      <c r="O27" s="576"/>
      <c r="P27" s="306"/>
      <c r="Q27" s="306"/>
      <c r="R27" s="306"/>
      <c r="S27" s="307"/>
      <c r="T27" s="438"/>
      <c r="U27" s="232"/>
      <c r="V27" s="306"/>
      <c r="W27" s="306"/>
      <c r="X27" s="306"/>
      <c r="Y27" s="307"/>
      <c r="Z27" s="437"/>
      <c r="AB27" s="306"/>
      <c r="AC27" s="306"/>
      <c r="AD27" s="306"/>
      <c r="AE27" s="307"/>
      <c r="AF27" s="437"/>
      <c r="AH27" s="306"/>
      <c r="AI27" s="306"/>
      <c r="AJ27" s="306"/>
      <c r="AK27" s="307"/>
      <c r="AL27" s="437"/>
    </row>
    <row r="28" spans="1:38" s="233" customFormat="1" ht="18" customHeight="1" x14ac:dyDescent="0.15">
      <c r="B28" s="234" t="s">
        <v>49</v>
      </c>
      <c r="C28" s="227"/>
      <c r="D28" s="242">
        <f t="shared" si="0"/>
        <v>8637</v>
      </c>
      <c r="E28" s="765">
        <f>D28/'20pobl'!D28*100</f>
        <v>2.6999737411376339</v>
      </c>
      <c r="F28" s="227"/>
      <c r="G28" s="239">
        <v>1530</v>
      </c>
      <c r="H28" s="770">
        <v>0.60946219940169133</v>
      </c>
      <c r="I28" s="227"/>
      <c r="J28" s="239">
        <v>1542</v>
      </c>
      <c r="K28" s="770">
        <v>3.3012202954399488</v>
      </c>
      <c r="L28" s="227"/>
      <c r="M28" s="239">
        <v>5565</v>
      </c>
      <c r="N28" s="770">
        <f>M28/'20pobl'!X28*100</f>
        <v>25.134366108125199</v>
      </c>
      <c r="O28" s="576"/>
      <c r="P28" s="306"/>
      <c r="Q28" s="306"/>
      <c r="R28" s="306"/>
      <c r="S28" s="307"/>
      <c r="T28" s="437"/>
      <c r="U28" s="232"/>
      <c r="V28" s="306"/>
      <c r="W28" s="306"/>
      <c r="X28" s="306"/>
      <c r="Y28" s="307"/>
      <c r="Z28" s="437"/>
      <c r="AB28" s="306"/>
      <c r="AC28" s="306"/>
      <c r="AD28" s="306"/>
      <c r="AE28" s="307"/>
      <c r="AF28" s="437"/>
      <c r="AH28" s="306"/>
      <c r="AI28" s="306"/>
      <c r="AJ28" s="306"/>
      <c r="AK28" s="307"/>
      <c r="AL28" s="437"/>
    </row>
    <row r="29" spans="1:38" s="233" customFormat="1" ht="18" customHeight="1" x14ac:dyDescent="0.15">
      <c r="B29" s="245" t="s">
        <v>4</v>
      </c>
      <c r="C29" s="227"/>
      <c r="D29" s="248">
        <f t="shared" si="0"/>
        <v>3183</v>
      </c>
      <c r="E29" s="766">
        <f>D29/'20pobl'!D29*100</f>
        <v>1.8914116954963842</v>
      </c>
      <c r="F29" s="227"/>
      <c r="G29" s="246">
        <v>1756</v>
      </c>
      <c r="H29" s="771">
        <v>1.1834399282927059</v>
      </c>
      <c r="I29" s="227"/>
      <c r="J29" s="246">
        <v>497</v>
      </c>
      <c r="K29" s="771">
        <v>3.3029839835183097</v>
      </c>
      <c r="L29" s="227"/>
      <c r="M29" s="246">
        <v>930</v>
      </c>
      <c r="N29" s="771">
        <f>M29/'20pobl'!X29*100</f>
        <v>19.139740687384236</v>
      </c>
      <c r="O29" s="576"/>
      <c r="P29" s="306"/>
      <c r="Q29" s="306"/>
      <c r="R29" s="306"/>
      <c r="S29" s="307"/>
      <c r="T29" s="437"/>
      <c r="U29" s="232"/>
      <c r="V29" s="306"/>
      <c r="W29" s="306"/>
      <c r="X29" s="306"/>
      <c r="Y29" s="307"/>
      <c r="Z29" s="437"/>
      <c r="AB29" s="306"/>
      <c r="AC29" s="306"/>
      <c r="AD29" s="306"/>
      <c r="AE29" s="307"/>
      <c r="AF29" s="437"/>
      <c r="AH29" s="306"/>
      <c r="AI29" s="306"/>
      <c r="AJ29" s="306"/>
      <c r="AK29" s="307"/>
      <c r="AL29" s="437"/>
    </row>
    <row r="30" spans="1:38" s="224" customFormat="1" ht="3.75" customHeight="1" x14ac:dyDescent="0.15">
      <c r="A30" s="221"/>
      <c r="B30" s="222"/>
      <c r="C30" s="223"/>
      <c r="D30" s="222"/>
      <c r="E30" s="222"/>
      <c r="F30" s="223"/>
      <c r="G30" s="222"/>
      <c r="H30" s="222"/>
      <c r="I30" s="223"/>
      <c r="J30" s="222"/>
      <c r="K30" s="222"/>
      <c r="L30" s="223"/>
      <c r="M30" s="222"/>
      <c r="N30" s="222"/>
      <c r="O30" s="576"/>
      <c r="P30" s="310"/>
      <c r="Q30" s="310"/>
      <c r="R30" s="306"/>
      <c r="S30" s="307"/>
      <c r="T30" s="437"/>
      <c r="U30" s="232"/>
      <c r="V30" s="310"/>
      <c r="W30" s="310"/>
      <c r="X30" s="306"/>
      <c r="Y30" s="307"/>
      <c r="Z30" s="437"/>
      <c r="AB30" s="310"/>
      <c r="AC30" s="310"/>
      <c r="AD30" s="306"/>
      <c r="AE30" s="307"/>
      <c r="AF30" s="437"/>
      <c r="AH30" s="310"/>
      <c r="AI30" s="310"/>
      <c r="AJ30" s="306"/>
      <c r="AK30" s="307"/>
      <c r="AL30" s="437"/>
    </row>
    <row r="31" spans="1:38" s="252" customFormat="1" ht="18" customHeight="1" x14ac:dyDescent="0.15">
      <c r="B31" s="253" t="s">
        <v>3</v>
      </c>
      <c r="C31" s="212"/>
      <c r="D31" s="254">
        <f>G31+J31+M31</f>
        <v>1319400</v>
      </c>
      <c r="E31" s="767">
        <f>D31/'20pobl'!D31*100</f>
        <v>2.7791223331989481</v>
      </c>
      <c r="F31" s="212"/>
      <c r="G31" s="254">
        <f>SUM(G12:G29)</f>
        <v>361222</v>
      </c>
      <c r="H31" s="255">
        <f>G31/'20pobl'!J31*100</f>
        <v>0.9506740242038656</v>
      </c>
      <c r="I31" s="212"/>
      <c r="J31" s="254">
        <f>SUM(J12:J29)</f>
        <v>253873</v>
      </c>
      <c r="K31" s="255">
        <f>J31/'20pobl'!Q31*100</f>
        <v>3.8381126874226985</v>
      </c>
      <c r="L31" s="212"/>
      <c r="M31" s="254">
        <f>SUM(M12:M29)</f>
        <v>704305</v>
      </c>
      <c r="N31" s="255">
        <f>M31/'20pobl'!X31*100</f>
        <v>24.587508461387273</v>
      </c>
      <c r="O31" s="576"/>
      <c r="P31" s="306"/>
      <c r="Q31" s="306"/>
      <c r="R31" s="310"/>
      <c r="S31" s="310"/>
      <c r="T31" s="439"/>
      <c r="U31" s="440"/>
      <c r="V31" s="306"/>
      <c r="W31" s="306"/>
      <c r="X31" s="310"/>
      <c r="Y31" s="310"/>
      <c r="Z31" s="439"/>
      <c r="AB31" s="306"/>
      <c r="AC31" s="306"/>
      <c r="AD31" s="310"/>
      <c r="AE31" s="310"/>
      <c r="AF31" s="439"/>
      <c r="AH31" s="306"/>
      <c r="AI31" s="306"/>
      <c r="AJ31" s="310"/>
      <c r="AK31" s="310"/>
      <c r="AL31" s="439"/>
    </row>
    <row r="32" spans="1:38" s="257" customFormat="1" ht="5.25" customHeight="1" x14ac:dyDescent="0.2">
      <c r="B32" s="258" t="s">
        <v>42</v>
      </c>
      <c r="C32" s="259"/>
      <c r="F32" s="259"/>
    </row>
    <row r="33" spans="2:14" s="252" customFormat="1" ht="5.25" customHeight="1" x14ac:dyDescent="0.2">
      <c r="B33" s="258" t="s">
        <v>50</v>
      </c>
      <c r="C33" s="261"/>
      <c r="F33" s="261"/>
    </row>
    <row r="34" spans="2:14" s="252" customFormat="1" ht="13.5" customHeight="1" x14ac:dyDescent="0.2">
      <c r="B34" s="1083" t="str">
        <f>'24solcasaad_pobl'!B34:N34</f>
        <v>(1) Cifras definitivas INE de la Estadística del Padrón continuo referidas al 01/01/2022. Datos definitivos (publicado 24/1/2023)</v>
      </c>
      <c r="C34" s="1097"/>
      <c r="D34" s="1097"/>
      <c r="E34" s="1097"/>
      <c r="F34" s="1097"/>
      <c r="G34" s="1097"/>
      <c r="H34" s="1097"/>
      <c r="I34" s="1097"/>
      <c r="J34" s="1097"/>
      <c r="K34" s="1097"/>
      <c r="L34" s="1097"/>
      <c r="M34" s="1097"/>
      <c r="N34" s="1097"/>
    </row>
    <row r="35" spans="2:14" ht="29.25" customHeight="1" x14ac:dyDescent="0.2">
      <c r="B35" s="1090"/>
      <c r="C35" s="1090"/>
      <c r="D35" s="1090"/>
      <c r="E35" s="737"/>
      <c r="F35" s="263"/>
      <c r="G35" s="263"/>
      <c r="H35" s="263"/>
    </row>
    <row r="36" spans="2:14" ht="4.5" customHeight="1" x14ac:dyDescent="0.2">
      <c r="B36" s="1091"/>
      <c r="C36" s="1091"/>
      <c r="D36" s="1091"/>
      <c r="E36" s="738"/>
      <c r="F36" s="263"/>
      <c r="G36" s="263"/>
      <c r="H36" s="263"/>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1" orientation="landscape"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8">
    <tabColor theme="0"/>
    <pageSetUpPr fitToPage="1"/>
  </sheetPr>
  <dimension ref="A1:W26"/>
  <sheetViews>
    <sheetView zoomScaleNormal="100" workbookViewId="0"/>
  </sheetViews>
  <sheetFormatPr baseColWidth="10" defaultColWidth="11.42578125" defaultRowHeight="15" x14ac:dyDescent="0.25"/>
  <cols>
    <col min="1" max="1" width="1.85546875" style="872" customWidth="1"/>
    <col min="2" max="2" width="24.5703125" style="872" customWidth="1"/>
    <col min="3" max="8" width="10.85546875" style="872" customWidth="1"/>
    <col min="9" max="10" width="7.140625" style="872" customWidth="1"/>
    <col min="11" max="11" width="7.7109375" style="872" customWidth="1"/>
    <col min="12" max="17" width="8.28515625" style="872" customWidth="1"/>
    <col min="18" max="19" width="7.7109375" style="872" customWidth="1"/>
    <col min="20" max="20" width="11.42578125" style="872" customWidth="1"/>
    <col min="21" max="21" width="11.42578125" style="872"/>
    <col min="22" max="22" width="11.85546875" style="872" bestFit="1" customWidth="1"/>
    <col min="23" max="16384" width="11.42578125" style="872"/>
  </cols>
  <sheetData>
    <row r="1" spans="1:21" x14ac:dyDescent="0.25">
      <c r="A1" s="871"/>
      <c r="B1" s="871"/>
      <c r="H1" s="873"/>
      <c r="I1" s="873"/>
    </row>
    <row r="2" spans="1:21" ht="48.75" customHeight="1" x14ac:dyDescent="0.25">
      <c r="A2" s="871"/>
      <c r="B2" s="871"/>
      <c r="H2" s="873"/>
      <c r="I2" s="873"/>
    </row>
    <row r="3" spans="1:21" ht="24" customHeight="1" x14ac:dyDescent="0.25">
      <c r="A3" s="871"/>
      <c r="B3" s="1046" t="s">
        <v>377</v>
      </c>
      <c r="C3" s="1046"/>
      <c r="D3" s="1046"/>
      <c r="E3" s="1046"/>
      <c r="F3" s="1046"/>
      <c r="G3" s="1046"/>
      <c r="H3" s="1046"/>
      <c r="I3" s="1046"/>
      <c r="J3" s="1046"/>
      <c r="K3" s="1046"/>
      <c r="L3" s="1046"/>
      <c r="M3" s="1046"/>
      <c r="N3" s="1046"/>
      <c r="O3" s="1046"/>
      <c r="P3" s="1046"/>
      <c r="Q3" s="1046"/>
      <c r="R3" s="1046"/>
    </row>
    <row r="5" spans="1:21" x14ac:dyDescent="0.25">
      <c r="B5" s="874"/>
      <c r="C5" s="1042" t="s">
        <v>378</v>
      </c>
      <c r="D5" s="1042"/>
      <c r="E5" s="1042"/>
      <c r="F5" s="1042"/>
      <c r="G5" s="1042"/>
      <c r="H5" s="1042"/>
      <c r="I5" s="1042"/>
      <c r="J5" s="1042" t="s">
        <v>352</v>
      </c>
      <c r="K5" s="1042"/>
      <c r="L5" s="1042"/>
      <c r="M5" s="1042"/>
      <c r="N5" s="1042"/>
      <c r="O5" s="1042"/>
      <c r="P5" s="1042"/>
      <c r="Q5" s="1042"/>
      <c r="R5" s="1042"/>
      <c r="S5" s="1042"/>
    </row>
    <row r="6" spans="1:21" ht="21" customHeight="1" x14ac:dyDescent="0.25">
      <c r="B6" s="874"/>
      <c r="C6" s="1043"/>
      <c r="D6" s="1043"/>
      <c r="E6" s="1043"/>
      <c r="F6" s="1043"/>
      <c r="G6" s="1043"/>
      <c r="H6" s="1043"/>
      <c r="I6" s="1043"/>
      <c r="J6" s="1043">
        <v>43830</v>
      </c>
      <c r="K6" s="1044"/>
      <c r="L6" s="1045">
        <v>44196</v>
      </c>
      <c r="M6" s="1045"/>
      <c r="N6" s="1045">
        <v>44561</v>
      </c>
      <c r="O6" s="1045"/>
      <c r="P6" s="1045">
        <v>44926</v>
      </c>
      <c r="Q6" s="1045"/>
      <c r="R6" s="1045">
        <v>44985</v>
      </c>
      <c r="S6" s="1045"/>
    </row>
    <row r="7" spans="1:21" x14ac:dyDescent="0.25">
      <c r="B7" s="943"/>
      <c r="C7" s="876">
        <v>43465</v>
      </c>
      <c r="D7" s="876">
        <v>43830</v>
      </c>
      <c r="E7" s="876">
        <v>44196</v>
      </c>
      <c r="F7" s="876">
        <v>44561</v>
      </c>
      <c r="G7" s="876">
        <v>44926</v>
      </c>
      <c r="H7" s="876">
        <v>44985</v>
      </c>
      <c r="I7" s="876"/>
      <c r="J7" s="876" t="s">
        <v>31</v>
      </c>
      <c r="K7" s="876" t="s">
        <v>353</v>
      </c>
      <c r="L7" s="876" t="s">
        <v>31</v>
      </c>
      <c r="M7" s="876" t="s">
        <v>353</v>
      </c>
      <c r="N7" s="876" t="s">
        <v>31</v>
      </c>
      <c r="O7" s="876" t="s">
        <v>353</v>
      </c>
      <c r="P7" s="876" t="s">
        <v>31</v>
      </c>
      <c r="Q7" s="876" t="s">
        <v>353</v>
      </c>
      <c r="R7" s="876" t="s">
        <v>31</v>
      </c>
      <c r="S7" s="876" t="s">
        <v>353</v>
      </c>
    </row>
    <row r="8" spans="1:21" ht="15" customHeight="1" x14ac:dyDescent="0.25">
      <c r="B8" s="915" t="s">
        <v>11</v>
      </c>
      <c r="C8" s="922">
        <v>388846</v>
      </c>
      <c r="D8" s="922">
        <v>410355</v>
      </c>
      <c r="E8" s="922">
        <v>396745</v>
      </c>
      <c r="F8" s="922">
        <v>402114</v>
      </c>
      <c r="G8" s="922">
        <v>422621</v>
      </c>
      <c r="H8" s="922">
        <v>424055</v>
      </c>
      <c r="I8" s="887"/>
      <c r="J8" s="923">
        <v>5.5314957592465852E-2</v>
      </c>
      <c r="K8" s="922">
        <v>21509</v>
      </c>
      <c r="L8" s="924">
        <v>-3.3166404698370955E-2</v>
      </c>
      <c r="M8" s="925">
        <v>-13610</v>
      </c>
      <c r="N8" s="924">
        <v>1.3532621709158255E-2</v>
      </c>
      <c r="O8" s="925">
        <v>5369</v>
      </c>
      <c r="P8" s="924">
        <v>5.0997975698433784E-2</v>
      </c>
      <c r="Q8" s="925">
        <v>20507</v>
      </c>
      <c r="R8" s="926">
        <v>6.605142025385824E-2</v>
      </c>
      <c r="S8" s="925">
        <v>26274</v>
      </c>
    </row>
    <row r="9" spans="1:21" x14ac:dyDescent="0.25">
      <c r="B9" s="944" t="s">
        <v>10</v>
      </c>
      <c r="C9" s="892">
        <v>49707</v>
      </c>
      <c r="D9" s="892">
        <v>51252</v>
      </c>
      <c r="E9" s="892">
        <v>47953</v>
      </c>
      <c r="F9" s="892">
        <v>48669</v>
      </c>
      <c r="G9" s="892">
        <v>51170</v>
      </c>
      <c r="H9" s="892">
        <v>51265</v>
      </c>
      <c r="I9" s="893"/>
      <c r="J9" s="894">
        <v>3.1082141348301118E-2</v>
      </c>
      <c r="K9" s="892">
        <v>1545</v>
      </c>
      <c r="L9" s="897">
        <v>-6.4368219776789193E-2</v>
      </c>
      <c r="M9" s="895">
        <v>-3299</v>
      </c>
      <c r="N9" s="897">
        <v>1.4931286885075057E-2</v>
      </c>
      <c r="O9" s="895">
        <v>716</v>
      </c>
      <c r="P9" s="897">
        <v>5.1387947153218594E-2</v>
      </c>
      <c r="Q9" s="895">
        <v>2501</v>
      </c>
      <c r="R9" s="896">
        <v>5.0404671652494626E-2</v>
      </c>
      <c r="S9" s="895">
        <v>2460</v>
      </c>
    </row>
    <row r="10" spans="1:21" x14ac:dyDescent="0.25">
      <c r="B10" s="944" t="s">
        <v>40</v>
      </c>
      <c r="C10" s="892">
        <v>38844</v>
      </c>
      <c r="D10" s="892">
        <v>40697</v>
      </c>
      <c r="E10" s="892">
        <v>39355</v>
      </c>
      <c r="F10" s="892">
        <v>41002</v>
      </c>
      <c r="G10" s="892">
        <v>43882</v>
      </c>
      <c r="H10" s="892">
        <v>44688</v>
      </c>
      <c r="I10" s="893"/>
      <c r="J10" s="894">
        <v>4.7703635053032656E-2</v>
      </c>
      <c r="K10" s="892">
        <v>1853</v>
      </c>
      <c r="L10" s="897">
        <v>-3.2975403592402364E-2</v>
      </c>
      <c r="M10" s="895">
        <v>-1342</v>
      </c>
      <c r="N10" s="897">
        <v>4.1849828484309404E-2</v>
      </c>
      <c r="O10" s="895">
        <v>1647</v>
      </c>
      <c r="P10" s="897">
        <v>7.024047607433781E-2</v>
      </c>
      <c r="Q10" s="895">
        <v>2880</v>
      </c>
      <c r="R10" s="896">
        <v>7.5006013952369388E-2</v>
      </c>
      <c r="S10" s="895">
        <v>3118</v>
      </c>
    </row>
    <row r="11" spans="1:21" x14ac:dyDescent="0.25">
      <c r="B11" s="944" t="s">
        <v>41</v>
      </c>
      <c r="C11" s="892">
        <v>27993</v>
      </c>
      <c r="D11" s="892">
        <v>32479</v>
      </c>
      <c r="E11" s="892">
        <v>32836</v>
      </c>
      <c r="F11" s="892">
        <v>35355</v>
      </c>
      <c r="G11" s="892">
        <v>39461</v>
      </c>
      <c r="H11" s="892">
        <v>40305</v>
      </c>
      <c r="I11" s="893"/>
      <c r="J11" s="894">
        <v>0.16025434930161109</v>
      </c>
      <c r="K11" s="892">
        <v>4486</v>
      </c>
      <c r="L11" s="897">
        <v>1.0991717725299388E-2</v>
      </c>
      <c r="M11" s="895">
        <v>357</v>
      </c>
      <c r="N11" s="897">
        <v>7.6714581556827977E-2</v>
      </c>
      <c r="O11" s="895">
        <v>2519</v>
      </c>
      <c r="P11" s="897">
        <v>0.11613633149483804</v>
      </c>
      <c r="Q11" s="895">
        <v>4106</v>
      </c>
      <c r="R11" s="896">
        <v>0.14188174632405026</v>
      </c>
      <c r="S11" s="895">
        <v>5008</v>
      </c>
    </row>
    <row r="12" spans="1:21" x14ac:dyDescent="0.25">
      <c r="B12" s="944" t="s">
        <v>9</v>
      </c>
      <c r="C12" s="892">
        <v>48834</v>
      </c>
      <c r="D12" s="892">
        <v>53168</v>
      </c>
      <c r="E12" s="892">
        <v>54714</v>
      </c>
      <c r="F12" s="892">
        <v>58012</v>
      </c>
      <c r="G12" s="892">
        <v>57712</v>
      </c>
      <c r="H12" s="892">
        <v>57844</v>
      </c>
      <c r="I12" s="893"/>
      <c r="J12" s="894">
        <v>8.8749641643117494E-2</v>
      </c>
      <c r="K12" s="892">
        <v>4334</v>
      </c>
      <c r="L12" s="897">
        <v>2.907764068612706E-2</v>
      </c>
      <c r="M12" s="895">
        <v>1546</v>
      </c>
      <c r="N12" s="897">
        <v>6.0277077164893722E-2</v>
      </c>
      <c r="O12" s="895">
        <v>3298</v>
      </c>
      <c r="P12" s="897">
        <v>-5.1713438598910422E-3</v>
      </c>
      <c r="Q12" s="895">
        <v>-300</v>
      </c>
      <c r="R12" s="896">
        <v>1.3207216675424682E-2</v>
      </c>
      <c r="S12" s="895">
        <v>754</v>
      </c>
      <c r="U12" s="927"/>
    </row>
    <row r="13" spans="1:21" x14ac:dyDescent="0.25">
      <c r="B13" s="944" t="s">
        <v>8</v>
      </c>
      <c r="C13" s="892">
        <v>24752</v>
      </c>
      <c r="D13" s="892">
        <v>25483</v>
      </c>
      <c r="E13" s="892">
        <v>25356</v>
      </c>
      <c r="F13" s="892">
        <v>23258</v>
      </c>
      <c r="G13" s="892">
        <v>23164</v>
      </c>
      <c r="H13" s="892">
        <v>23452</v>
      </c>
      <c r="I13" s="893"/>
      <c r="J13" s="894">
        <v>2.9532967032966928E-2</v>
      </c>
      <c r="K13" s="892">
        <v>731</v>
      </c>
      <c r="L13" s="897">
        <v>-4.9837146332849525E-3</v>
      </c>
      <c r="M13" s="895">
        <v>-127</v>
      </c>
      <c r="N13" s="897">
        <v>-8.274175737498024E-2</v>
      </c>
      <c r="O13" s="895">
        <v>-2098</v>
      </c>
      <c r="P13" s="897">
        <v>-4.0416200877118058E-3</v>
      </c>
      <c r="Q13" s="895">
        <v>-94</v>
      </c>
      <c r="R13" s="896">
        <v>3.6376085933154112E-3</v>
      </c>
      <c r="S13" s="895">
        <v>85</v>
      </c>
      <c r="U13" s="927"/>
    </row>
    <row r="14" spans="1:21" x14ac:dyDescent="0.25">
      <c r="B14" s="944" t="s">
        <v>7</v>
      </c>
      <c r="C14" s="892">
        <v>129374</v>
      </c>
      <c r="D14" s="892">
        <v>146192</v>
      </c>
      <c r="E14" s="892">
        <v>140933</v>
      </c>
      <c r="F14" s="892">
        <v>142154</v>
      </c>
      <c r="G14" s="892">
        <v>146929</v>
      </c>
      <c r="H14" s="892">
        <v>148272</v>
      </c>
      <c r="I14" s="893"/>
      <c r="J14" s="894">
        <v>0.12999520769242667</v>
      </c>
      <c r="K14" s="892">
        <v>16818</v>
      </c>
      <c r="L14" s="897">
        <v>-3.5973240669804118E-2</v>
      </c>
      <c r="M14" s="895">
        <v>-5259</v>
      </c>
      <c r="N14" s="897">
        <v>8.6636912575479563E-3</v>
      </c>
      <c r="O14" s="895">
        <v>1221</v>
      </c>
      <c r="P14" s="897">
        <v>3.3590331612195268E-2</v>
      </c>
      <c r="Q14" s="895">
        <v>4775</v>
      </c>
      <c r="R14" s="896">
        <v>3.897414336766869E-2</v>
      </c>
      <c r="S14" s="895">
        <v>5562</v>
      </c>
      <c r="U14" s="927"/>
    </row>
    <row r="15" spans="1:21" x14ac:dyDescent="0.25">
      <c r="B15" s="944" t="s">
        <v>43</v>
      </c>
      <c r="C15" s="892">
        <v>86579</v>
      </c>
      <c r="D15" s="892">
        <v>89837</v>
      </c>
      <c r="E15" s="892">
        <v>84968</v>
      </c>
      <c r="F15" s="892">
        <v>87354</v>
      </c>
      <c r="G15" s="892">
        <v>89947</v>
      </c>
      <c r="H15" s="892">
        <v>91964</v>
      </c>
      <c r="I15" s="893"/>
      <c r="J15" s="894">
        <v>3.763037226117194E-2</v>
      </c>
      <c r="K15" s="892">
        <v>3258</v>
      </c>
      <c r="L15" s="897">
        <v>-5.4198158887763359E-2</v>
      </c>
      <c r="M15" s="895">
        <v>-4869</v>
      </c>
      <c r="N15" s="897">
        <v>2.8081159966104829E-2</v>
      </c>
      <c r="O15" s="895">
        <v>2386</v>
      </c>
      <c r="P15" s="897">
        <v>2.9683815280353576E-2</v>
      </c>
      <c r="Q15" s="895">
        <v>2593</v>
      </c>
      <c r="R15" s="896">
        <v>5.1413676014954168E-2</v>
      </c>
      <c r="S15" s="895">
        <v>4497</v>
      </c>
      <c r="U15" s="927"/>
    </row>
    <row r="16" spans="1:21" x14ac:dyDescent="0.25">
      <c r="B16" s="944" t="s">
        <v>44</v>
      </c>
      <c r="C16" s="892">
        <v>318602</v>
      </c>
      <c r="D16" s="892">
        <v>334206</v>
      </c>
      <c r="E16" s="892">
        <v>321411</v>
      </c>
      <c r="F16" s="892">
        <v>337967</v>
      </c>
      <c r="G16" s="892">
        <v>354754</v>
      </c>
      <c r="H16" s="892">
        <v>359267</v>
      </c>
      <c r="I16" s="893"/>
      <c r="J16" s="894">
        <v>4.8976465935556046E-2</v>
      </c>
      <c r="K16" s="892">
        <v>15604</v>
      </c>
      <c r="L16" s="897">
        <v>-3.828477047090717E-2</v>
      </c>
      <c r="M16" s="895">
        <v>-12795</v>
      </c>
      <c r="N16" s="897">
        <v>5.1510371455861792E-2</v>
      </c>
      <c r="O16" s="895">
        <v>16556</v>
      </c>
      <c r="P16" s="897">
        <v>4.9670529962984489E-2</v>
      </c>
      <c r="Q16" s="895">
        <v>16787</v>
      </c>
      <c r="R16" s="896">
        <v>5.8170872150731689E-2</v>
      </c>
      <c r="S16" s="895">
        <v>19750</v>
      </c>
      <c r="U16" s="927"/>
    </row>
    <row r="17" spans="2:23" x14ac:dyDescent="0.25">
      <c r="B17" s="944" t="s">
        <v>6</v>
      </c>
      <c r="C17" s="892">
        <v>116879</v>
      </c>
      <c r="D17" s="892">
        <v>144556</v>
      </c>
      <c r="E17" s="892">
        <v>155768</v>
      </c>
      <c r="F17" s="892">
        <v>166723</v>
      </c>
      <c r="G17" s="892">
        <v>185933</v>
      </c>
      <c r="H17" s="892">
        <v>187770</v>
      </c>
      <c r="I17" s="893"/>
      <c r="J17" s="894">
        <v>0.23680045174924502</v>
      </c>
      <c r="K17" s="892">
        <v>27677</v>
      </c>
      <c r="L17" s="897">
        <v>7.7561637012645512E-2</v>
      </c>
      <c r="M17" s="895">
        <v>11212</v>
      </c>
      <c r="N17" s="897">
        <v>7.0328950747265084E-2</v>
      </c>
      <c r="O17" s="895">
        <v>10955</v>
      </c>
      <c r="P17" s="897">
        <v>0.11522105528331417</v>
      </c>
      <c r="Q17" s="895">
        <v>19210</v>
      </c>
      <c r="R17" s="896">
        <v>0.12653663628891465</v>
      </c>
      <c r="S17" s="895">
        <v>21091</v>
      </c>
      <c r="U17" s="927"/>
    </row>
    <row r="18" spans="2:23" x14ac:dyDescent="0.25">
      <c r="B18" s="944" t="s">
        <v>5</v>
      </c>
      <c r="C18" s="892">
        <v>54680</v>
      </c>
      <c r="D18" s="892">
        <v>56883</v>
      </c>
      <c r="E18" s="892">
        <v>52977</v>
      </c>
      <c r="F18" s="892">
        <v>54286</v>
      </c>
      <c r="G18" s="892">
        <v>56834</v>
      </c>
      <c r="H18" s="892">
        <v>56885</v>
      </c>
      <c r="I18" s="893"/>
      <c r="J18" s="894">
        <v>4.0288953913679482E-2</v>
      </c>
      <c r="K18" s="892">
        <v>2203</v>
      </c>
      <c r="L18" s="897">
        <v>-6.8667264384789872E-2</v>
      </c>
      <c r="M18" s="895">
        <v>-3906</v>
      </c>
      <c r="N18" s="897">
        <v>2.4708835909923232E-2</v>
      </c>
      <c r="O18" s="895">
        <v>1309</v>
      </c>
      <c r="P18" s="897">
        <v>4.6936595070552256E-2</v>
      </c>
      <c r="Q18" s="895">
        <v>2548</v>
      </c>
      <c r="R18" s="896">
        <v>3.3427195930602283E-2</v>
      </c>
      <c r="S18" s="895">
        <v>1840</v>
      </c>
      <c r="U18" s="927"/>
    </row>
    <row r="19" spans="2:23" x14ac:dyDescent="0.25">
      <c r="B19" s="944" t="s">
        <v>38</v>
      </c>
      <c r="C19" s="892">
        <v>80184</v>
      </c>
      <c r="D19" s="892">
        <v>80673</v>
      </c>
      <c r="E19" s="892">
        <v>77385</v>
      </c>
      <c r="F19" s="892">
        <v>77804</v>
      </c>
      <c r="G19" s="892">
        <v>79633</v>
      </c>
      <c r="H19" s="892">
        <v>80413</v>
      </c>
      <c r="I19" s="893"/>
      <c r="J19" s="894">
        <v>6.0984735109248511E-3</v>
      </c>
      <c r="K19" s="892">
        <v>489</v>
      </c>
      <c r="L19" s="897">
        <v>-4.0757130638503614E-2</v>
      </c>
      <c r="M19" s="895">
        <v>-3288</v>
      </c>
      <c r="N19" s="897">
        <v>5.414486011500852E-3</v>
      </c>
      <c r="O19" s="895">
        <v>419</v>
      </c>
      <c r="P19" s="897">
        <v>2.3507788802632268E-2</v>
      </c>
      <c r="Q19" s="895">
        <v>1829</v>
      </c>
      <c r="R19" s="896">
        <v>3.8055896211192097E-2</v>
      </c>
      <c r="S19" s="895">
        <v>2948</v>
      </c>
      <c r="U19" s="927"/>
    </row>
    <row r="20" spans="2:23" x14ac:dyDescent="0.25">
      <c r="B20" s="944" t="s">
        <v>45</v>
      </c>
      <c r="C20" s="892">
        <v>215222</v>
      </c>
      <c r="D20" s="892">
        <v>228990</v>
      </c>
      <c r="E20" s="892">
        <v>223671</v>
      </c>
      <c r="F20" s="892">
        <v>216089</v>
      </c>
      <c r="G20" s="892">
        <v>224953</v>
      </c>
      <c r="H20" s="892">
        <v>225177</v>
      </c>
      <c r="I20" s="893"/>
      <c r="J20" s="894">
        <v>6.397115536515785E-2</v>
      </c>
      <c r="K20" s="892">
        <v>13768</v>
      </c>
      <c r="L20" s="897">
        <v>-2.3228088562819327E-2</v>
      </c>
      <c r="M20" s="895">
        <v>-5319</v>
      </c>
      <c r="N20" s="897">
        <v>-3.3898001976116698E-2</v>
      </c>
      <c r="O20" s="895">
        <v>-7582</v>
      </c>
      <c r="P20" s="897">
        <v>4.1020135222061382E-2</v>
      </c>
      <c r="Q20" s="895">
        <v>8864</v>
      </c>
      <c r="R20" s="896">
        <v>4.7573633060558063E-2</v>
      </c>
      <c r="S20" s="895">
        <v>10226</v>
      </c>
      <c r="U20" s="927"/>
    </row>
    <row r="21" spans="2:23" x14ac:dyDescent="0.25">
      <c r="B21" s="944" t="s">
        <v>46</v>
      </c>
      <c r="C21" s="892">
        <v>44249</v>
      </c>
      <c r="D21" s="892">
        <v>53719</v>
      </c>
      <c r="E21" s="892">
        <v>52094</v>
      </c>
      <c r="F21" s="892">
        <v>54205</v>
      </c>
      <c r="G21" s="892">
        <v>55440</v>
      </c>
      <c r="H21" s="892">
        <v>56203</v>
      </c>
      <c r="I21" s="893"/>
      <c r="J21" s="894">
        <v>0.21401613595787472</v>
      </c>
      <c r="K21" s="892">
        <v>9470</v>
      </c>
      <c r="L21" s="897">
        <v>-3.0250004653846863E-2</v>
      </c>
      <c r="M21" s="895">
        <v>-1625</v>
      </c>
      <c r="N21" s="897">
        <v>4.0522900909893744E-2</v>
      </c>
      <c r="O21" s="895">
        <v>2111</v>
      </c>
      <c r="P21" s="897">
        <v>2.2783876026196914E-2</v>
      </c>
      <c r="Q21" s="895">
        <v>1235</v>
      </c>
      <c r="R21" s="896">
        <v>4.1915390604723601E-2</v>
      </c>
      <c r="S21" s="895">
        <v>2261</v>
      </c>
      <c r="U21" s="927"/>
    </row>
    <row r="22" spans="2:23" x14ac:dyDescent="0.25">
      <c r="B22" s="944" t="s">
        <v>47</v>
      </c>
      <c r="C22" s="892">
        <v>20012</v>
      </c>
      <c r="D22" s="892">
        <v>20052</v>
      </c>
      <c r="E22" s="892">
        <v>19700</v>
      </c>
      <c r="F22" s="892">
        <v>20426</v>
      </c>
      <c r="G22" s="892">
        <v>21291</v>
      </c>
      <c r="H22" s="892">
        <v>21382</v>
      </c>
      <c r="I22" s="893"/>
      <c r="J22" s="894">
        <v>1.9988007195681501E-3</v>
      </c>
      <c r="K22" s="892">
        <v>40</v>
      </c>
      <c r="L22" s="897">
        <v>-1.7554358667464576E-2</v>
      </c>
      <c r="M22" s="895">
        <v>-352</v>
      </c>
      <c r="N22" s="897">
        <v>3.6852791878172697E-2</v>
      </c>
      <c r="O22" s="895">
        <v>726</v>
      </c>
      <c r="P22" s="897">
        <v>4.2347987858611491E-2</v>
      </c>
      <c r="Q22" s="895">
        <v>865</v>
      </c>
      <c r="R22" s="896">
        <v>5.51196644460894E-2</v>
      </c>
      <c r="S22" s="895">
        <v>1117</v>
      </c>
      <c r="U22" s="927"/>
    </row>
    <row r="23" spans="2:23" x14ac:dyDescent="0.25">
      <c r="B23" s="944" t="s">
        <v>48</v>
      </c>
      <c r="C23" s="892">
        <v>102813</v>
      </c>
      <c r="D23" s="892">
        <v>106366</v>
      </c>
      <c r="E23" s="892">
        <v>105906</v>
      </c>
      <c r="F23" s="892">
        <v>107110</v>
      </c>
      <c r="G23" s="892">
        <v>108983</v>
      </c>
      <c r="H23" s="892">
        <v>109999</v>
      </c>
      <c r="I23" s="893"/>
      <c r="J23" s="894">
        <v>3.455788664857562E-2</v>
      </c>
      <c r="K23" s="892">
        <v>3553</v>
      </c>
      <c r="L23" s="897">
        <v>-4.3246902205591464E-3</v>
      </c>
      <c r="M23" s="895">
        <v>-460</v>
      </c>
      <c r="N23" s="897">
        <v>1.1368572130002086E-2</v>
      </c>
      <c r="O23" s="895">
        <v>1204</v>
      </c>
      <c r="P23" s="897">
        <v>1.7486695920082118E-2</v>
      </c>
      <c r="Q23" s="895">
        <v>1873</v>
      </c>
      <c r="R23" s="896">
        <v>2.7509481196405616E-2</v>
      </c>
      <c r="S23" s="895">
        <v>2945</v>
      </c>
      <c r="U23" s="927"/>
    </row>
    <row r="24" spans="2:23" x14ac:dyDescent="0.25">
      <c r="B24" s="944" t="s">
        <v>49</v>
      </c>
      <c r="C24" s="892">
        <v>15257</v>
      </c>
      <c r="D24" s="892">
        <v>15375</v>
      </c>
      <c r="E24" s="892">
        <v>14687</v>
      </c>
      <c r="F24" s="892">
        <v>15454</v>
      </c>
      <c r="G24" s="892">
        <v>14358</v>
      </c>
      <c r="H24" s="892">
        <v>14280</v>
      </c>
      <c r="I24" s="893"/>
      <c r="J24" s="894">
        <v>7.7341548141836025E-3</v>
      </c>
      <c r="K24" s="892">
        <v>118</v>
      </c>
      <c r="L24" s="897">
        <v>-4.4747967479674799E-2</v>
      </c>
      <c r="M24" s="895">
        <v>-688</v>
      </c>
      <c r="N24" s="897">
        <v>5.2223054401852043E-2</v>
      </c>
      <c r="O24" s="895">
        <v>767</v>
      </c>
      <c r="P24" s="897">
        <v>-7.0920150122945502E-2</v>
      </c>
      <c r="Q24" s="895">
        <v>-1096</v>
      </c>
      <c r="R24" s="896">
        <v>-7.4710036933843038E-2</v>
      </c>
      <c r="S24" s="895">
        <v>-1153</v>
      </c>
      <c r="U24" s="927"/>
    </row>
    <row r="25" spans="2:23" x14ac:dyDescent="0.25">
      <c r="B25" s="945" t="s">
        <v>4</v>
      </c>
      <c r="C25" s="908">
        <v>4359</v>
      </c>
      <c r="D25" s="908">
        <v>4461</v>
      </c>
      <c r="E25" s="908">
        <v>4491</v>
      </c>
      <c r="F25" s="908">
        <v>4622</v>
      </c>
      <c r="G25" s="908">
        <v>4953</v>
      </c>
      <c r="H25" s="908">
        <v>4984</v>
      </c>
      <c r="I25" s="909"/>
      <c r="J25" s="911">
        <v>2.33998623537508E-2</v>
      </c>
      <c r="K25" s="908">
        <v>102</v>
      </c>
      <c r="L25" s="914">
        <v>6.7249495628782796E-3</v>
      </c>
      <c r="M25" s="912">
        <v>30</v>
      </c>
      <c r="N25" s="914">
        <v>2.9169450011133469E-2</v>
      </c>
      <c r="O25" s="912">
        <v>131</v>
      </c>
      <c r="P25" s="914">
        <v>7.1614019904803206E-2</v>
      </c>
      <c r="Q25" s="912">
        <v>331</v>
      </c>
      <c r="R25" s="913">
        <v>8.1127982646420849E-2</v>
      </c>
      <c r="S25" s="912">
        <v>374</v>
      </c>
      <c r="U25" s="927"/>
      <c r="V25" s="927"/>
      <c r="W25" s="935"/>
    </row>
    <row r="26" spans="2:23" x14ac:dyDescent="0.25">
      <c r="B26" s="877" t="s">
        <v>3</v>
      </c>
      <c r="C26" s="878">
        <v>1767186</v>
      </c>
      <c r="D26" s="878">
        <v>1894744</v>
      </c>
      <c r="E26" s="878">
        <v>1850950</v>
      </c>
      <c r="F26" s="878">
        <v>1892604</v>
      </c>
      <c r="G26" s="878">
        <v>1982018</v>
      </c>
      <c r="H26" s="878">
        <v>1998205</v>
      </c>
      <c r="I26" s="879"/>
      <c r="J26" s="880">
        <v>7.2181422894930236E-2</v>
      </c>
      <c r="K26" s="881">
        <v>127558</v>
      </c>
      <c r="L26" s="882">
        <v>-2.3113412682663204E-2</v>
      </c>
      <c r="M26" s="878">
        <v>-43794</v>
      </c>
      <c r="N26" s="883">
        <v>2.250411950619946E-2</v>
      </c>
      <c r="O26" s="884">
        <v>41654</v>
      </c>
      <c r="P26" s="883">
        <v>4.7243903109155383E-2</v>
      </c>
      <c r="Q26" s="884">
        <v>89414</v>
      </c>
      <c r="R26" s="883">
        <v>5.7784132536600419E-2</v>
      </c>
      <c r="S26" s="884">
        <v>109157</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0400-000002000000}">
          <x14:colorSeries rgb="FF376092"/>
          <x14:colorNegative rgb="FFD00000"/>
          <x14:colorAxis rgb="FF000000"/>
          <x14:colorMarkers rgb="FFD00000"/>
          <x14:colorFirst rgb="FFD00000"/>
          <x14:colorLast rgb="FFD00000"/>
          <x14:colorHigh rgb="FFD00000"/>
          <x14:colorLow rgb="FFD00000"/>
          <x14:sparklines>
            <x14:sparkline>
              <xm:f>EVO_sol!C8:H8</xm:f>
              <xm:sqref>I8</xm:sqref>
            </x14:sparkline>
            <x14:sparkline>
              <xm:f>EVO_sol!C9:H9</xm:f>
              <xm:sqref>I9</xm:sqref>
            </x14:sparkline>
            <x14:sparkline>
              <xm:f>EVO_sol!C10:H10</xm:f>
              <xm:sqref>I10</xm:sqref>
            </x14:sparkline>
            <x14:sparkline>
              <xm:f>EVO_sol!C11:H11</xm:f>
              <xm:sqref>I11</xm:sqref>
            </x14:sparkline>
            <x14:sparkline>
              <xm:f>EVO_sol!C12:H12</xm:f>
              <xm:sqref>I12</xm:sqref>
            </x14:sparkline>
            <x14:sparkline>
              <xm:f>EVO_sol!C13:H13</xm:f>
              <xm:sqref>I13</xm:sqref>
            </x14:sparkline>
            <x14:sparkline>
              <xm:f>EVO_sol!C14:H14</xm:f>
              <xm:sqref>I14</xm:sqref>
            </x14:sparkline>
            <x14:sparkline>
              <xm:f>EVO_sol!C15:H15</xm:f>
              <xm:sqref>I15</xm:sqref>
            </x14:sparkline>
            <x14:sparkline>
              <xm:f>EVO_sol!C16:H16</xm:f>
              <xm:sqref>I16</xm:sqref>
            </x14:sparkline>
            <x14:sparkline>
              <xm:f>EVO_sol!C17:H17</xm:f>
              <xm:sqref>I17</xm:sqref>
            </x14:sparkline>
            <x14:sparkline>
              <xm:f>EVO_sol!C18:H18</xm:f>
              <xm:sqref>I18</xm:sqref>
            </x14:sparkline>
            <x14:sparkline>
              <xm:f>EVO_sol!C19:H19</xm:f>
              <xm:sqref>I19</xm:sqref>
            </x14:sparkline>
            <x14:sparkline>
              <xm:f>EVO_sol!C20:H20</xm:f>
              <xm:sqref>I20</xm:sqref>
            </x14:sparkline>
            <x14:sparkline>
              <xm:f>EVO_sol!C21:H21</xm:f>
              <xm:sqref>I21</xm:sqref>
            </x14:sparkline>
            <x14:sparkline>
              <xm:f>EVO_sol!C22:H22</xm:f>
              <xm:sqref>I22</xm:sqref>
            </x14:sparkline>
            <x14:sparkline>
              <xm:f>EVO_sol!C23:H23</xm:f>
              <xm:sqref>I23</xm:sqref>
            </x14:sparkline>
            <x14:sparkline>
              <xm:f>EVO_sol!C24:H24</xm:f>
              <xm:sqref>I24</xm:sqref>
            </x14:sparkline>
            <x14:sparkline>
              <xm:f>EVO_sol!C25:H25</xm:f>
              <xm:sqref>I25</xm:sqref>
            </x14:sparkline>
            <x14:sparkline>
              <xm:f>EVO_sol!C26:H26</xm:f>
              <xm:sqref>I26</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53">
    <tabColor theme="0"/>
    <pageSetUpPr fitToPage="1"/>
  </sheetPr>
  <dimension ref="A1:AX48"/>
  <sheetViews>
    <sheetView showGridLines="0" zoomScale="84" zoomScaleNormal="84"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1.85546875" style="262" customWidth="1"/>
    <col min="5" max="5" width="7.7109375" style="262" customWidth="1"/>
    <col min="6" max="6" width="0.42578125" style="262" customWidth="1"/>
    <col min="7" max="7" width="12.42578125" style="262" customWidth="1"/>
    <col min="8" max="8" width="6.28515625" style="262" customWidth="1"/>
    <col min="9" max="9" width="0.42578125" style="262" customWidth="1"/>
    <col min="10" max="10" width="10.85546875" style="262" customWidth="1"/>
    <col min="11" max="11" width="6.28515625" style="262" customWidth="1"/>
    <col min="12" max="12" width="0.42578125" style="262" customWidth="1"/>
    <col min="13" max="13" width="11.85546875" style="262" customWidth="1"/>
    <col min="14" max="14" width="6.28515625" style="262" customWidth="1"/>
    <col min="15" max="15" width="0.7109375" style="260" customWidth="1"/>
    <col min="16" max="16" width="10.140625" style="262" bestFit="1" customWidth="1"/>
    <col min="17" max="17" width="8.5703125" style="262" customWidth="1"/>
    <col min="18" max="18" width="0.42578125" style="262" customWidth="1"/>
    <col min="19" max="19" width="8.42578125" style="262" bestFit="1" customWidth="1"/>
    <col min="20" max="20" width="7.85546875" style="262" bestFit="1" customWidth="1"/>
    <col min="21" max="21" width="0.42578125" style="262" customWidth="1"/>
    <col min="22" max="22" width="8.42578125" style="262" bestFit="1" customWidth="1"/>
    <col min="23" max="23" width="7.7109375" style="262" bestFit="1" customWidth="1"/>
    <col min="24" max="24" width="0.42578125" style="262" customWidth="1"/>
    <col min="25" max="25" width="8.42578125" style="262" bestFit="1" customWidth="1"/>
    <col min="26" max="26" width="7.7109375" style="298" bestFit="1" customWidth="1"/>
    <col min="27" max="27" width="11.42578125" style="298"/>
    <col min="28" max="30" width="2.42578125" style="298" bestFit="1" customWidth="1"/>
    <col min="31" max="31" width="13" style="298" bestFit="1" customWidth="1"/>
    <col min="32" max="32" width="3.42578125" style="298" bestFit="1" customWidth="1"/>
    <col min="33" max="33" width="3.85546875" style="298" customWidth="1"/>
    <col min="34" max="36" width="2.42578125" style="298" bestFit="1" customWidth="1"/>
    <col min="37" max="37" width="8.42578125" style="298" bestFit="1" customWidth="1"/>
    <col min="38" max="38" width="3.42578125" style="298" bestFit="1" customWidth="1"/>
    <col min="39" max="39" width="3.5703125" style="298" customWidth="1"/>
    <col min="40" max="42" width="2.42578125" style="298" bestFit="1" customWidth="1"/>
    <col min="43" max="43" width="8.42578125" style="298" bestFit="1" customWidth="1"/>
    <col min="44" max="44" width="4.140625" style="298" bestFit="1" customWidth="1"/>
    <col min="45" max="45" width="3.28515625" style="298" customWidth="1"/>
    <col min="46" max="46" width="4.28515625" style="298" bestFit="1" customWidth="1"/>
    <col min="47" max="47" width="2.42578125" style="298" bestFit="1" customWidth="1"/>
    <col min="48" max="48" width="4.28515625" style="298" bestFit="1" customWidth="1"/>
    <col min="49" max="49" width="8.42578125" style="298" bestFit="1" customWidth="1"/>
    <col min="50" max="50" width="4.28515625" style="298" bestFit="1" customWidth="1"/>
    <col min="51" max="16384" width="11.42578125" style="262"/>
  </cols>
  <sheetData>
    <row r="1" spans="1:50" s="202" customFormat="1" ht="15" customHeight="1" x14ac:dyDescent="0.2">
      <c r="B1" s="203"/>
      <c r="C1" s="204"/>
      <c r="F1" s="204"/>
      <c r="I1" s="204"/>
      <c r="O1" s="205"/>
      <c r="R1" s="204"/>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row>
    <row r="2" spans="1:50" s="206" customFormat="1" ht="43.5" customHeight="1" x14ac:dyDescent="0.2">
      <c r="B2" s="1059"/>
      <c r="C2" s="1059"/>
      <c r="D2" s="1059"/>
      <c r="E2" s="1059"/>
      <c r="F2" s="1059"/>
      <c r="G2" s="1059"/>
      <c r="H2" s="1059"/>
      <c r="I2" s="1059"/>
      <c r="O2" s="208"/>
      <c r="Z2" s="618"/>
      <c r="AA2" s="618"/>
      <c r="AB2" s="618"/>
      <c r="AC2" s="618"/>
      <c r="AD2" s="618"/>
      <c r="AE2" s="618"/>
      <c r="AF2" s="618"/>
      <c r="AG2" s="618"/>
      <c r="AH2" s="618"/>
      <c r="AI2" s="618"/>
      <c r="AJ2" s="618"/>
      <c r="AK2" s="618"/>
      <c r="AL2" s="618"/>
      <c r="AM2" s="618"/>
      <c r="AN2" s="618"/>
      <c r="AO2" s="618"/>
      <c r="AP2" s="618"/>
      <c r="AQ2" s="618"/>
      <c r="AR2" s="618"/>
      <c r="AS2" s="618"/>
      <c r="AT2" s="618"/>
      <c r="AU2" s="618"/>
      <c r="AV2" s="618"/>
      <c r="AW2" s="618"/>
      <c r="AX2" s="618"/>
    </row>
    <row r="3" spans="1:50" s="209" customFormat="1" ht="4.5" customHeight="1" x14ac:dyDescent="0.2">
      <c r="B3" s="1060"/>
      <c r="C3" s="1060"/>
      <c r="D3" s="1060"/>
      <c r="E3" s="1060"/>
      <c r="F3" s="1060"/>
      <c r="G3" s="1060"/>
      <c r="H3" s="1060"/>
      <c r="I3" s="1060"/>
      <c r="O3" s="208"/>
      <c r="Z3" s="618"/>
      <c r="AA3" s="618"/>
      <c r="AB3" s="618"/>
      <c r="AC3" s="618"/>
      <c r="AD3" s="618"/>
      <c r="AE3" s="618"/>
      <c r="AF3" s="618"/>
      <c r="AG3" s="618"/>
      <c r="AH3" s="618"/>
      <c r="AI3" s="618"/>
      <c r="AJ3" s="618"/>
      <c r="AK3" s="618"/>
      <c r="AL3" s="618"/>
      <c r="AM3" s="618"/>
      <c r="AN3" s="618"/>
      <c r="AO3" s="618"/>
      <c r="AP3" s="618"/>
      <c r="AQ3" s="618"/>
      <c r="AR3" s="618"/>
      <c r="AS3" s="618"/>
      <c r="AT3" s="618"/>
      <c r="AU3" s="618"/>
      <c r="AV3" s="618"/>
      <c r="AW3" s="618"/>
      <c r="AX3" s="618"/>
    </row>
    <row r="4" spans="1:50" s="209" customFormat="1" ht="37.5" customHeight="1" x14ac:dyDescent="0.2">
      <c r="A4" s="1107" t="s">
        <v>438</v>
      </c>
      <c r="B4" s="1107"/>
      <c r="C4" s="1107"/>
      <c r="D4" s="1107"/>
      <c r="E4" s="1107"/>
      <c r="F4" s="1107"/>
      <c r="G4" s="1107"/>
      <c r="H4" s="1107"/>
      <c r="I4" s="1107"/>
      <c r="J4" s="1107"/>
      <c r="K4" s="1107"/>
      <c r="L4" s="1107"/>
      <c r="M4" s="1107"/>
      <c r="N4" s="1107"/>
      <c r="O4" s="1107"/>
      <c r="P4" s="1107"/>
      <c r="Q4" s="1107"/>
      <c r="R4" s="1107"/>
      <c r="S4" s="1107"/>
      <c r="T4" s="1107"/>
      <c r="U4" s="1107"/>
      <c r="V4" s="1107"/>
      <c r="W4" s="1107"/>
      <c r="X4" s="1107"/>
      <c r="Y4" s="1107"/>
      <c r="Z4" s="1107"/>
      <c r="AA4" s="618"/>
      <c r="AB4" s="618"/>
      <c r="AC4" s="618"/>
      <c r="AD4" s="618"/>
      <c r="AE4" s="618"/>
      <c r="AF4" s="618"/>
      <c r="AG4" s="618"/>
      <c r="AH4" s="618"/>
      <c r="AI4" s="618"/>
      <c r="AJ4" s="618"/>
      <c r="AK4" s="618"/>
      <c r="AL4" s="618"/>
      <c r="AM4" s="618"/>
      <c r="AN4" s="618"/>
      <c r="AO4" s="618"/>
      <c r="AP4" s="618"/>
      <c r="AQ4" s="618"/>
      <c r="AR4" s="618"/>
      <c r="AS4" s="618"/>
      <c r="AT4" s="618"/>
      <c r="AU4" s="618"/>
      <c r="AV4" s="618"/>
      <c r="AW4" s="618"/>
      <c r="AX4" s="618"/>
    </row>
    <row r="5" spans="1:50" s="209" customFormat="1" ht="17.25" customHeight="1" x14ac:dyDescent="0.2">
      <c r="B5" s="1061" t="str">
        <f>porsaad!B6</f>
        <v>Situación a 28 de febrero de 2023</v>
      </c>
      <c r="C5" s="1061"/>
      <c r="D5" s="1061"/>
      <c r="E5" s="1061"/>
      <c r="F5" s="1061"/>
      <c r="G5" s="1061"/>
      <c r="H5" s="1061"/>
      <c r="I5" s="1061"/>
      <c r="J5" s="1061"/>
      <c r="K5" s="1061"/>
      <c r="L5" s="1061"/>
      <c r="M5" s="1061"/>
      <c r="N5" s="1061"/>
      <c r="O5" s="1061"/>
      <c r="P5" s="1061"/>
      <c r="Q5" s="1061"/>
      <c r="R5" s="1061"/>
      <c r="S5" s="1061"/>
      <c r="T5" s="1061"/>
      <c r="U5" s="1061"/>
      <c r="V5" s="1061"/>
      <c r="W5" s="1061"/>
      <c r="X5" s="1061"/>
      <c r="Y5" s="1061"/>
      <c r="Z5" s="1061"/>
      <c r="AA5" s="618"/>
      <c r="AB5" s="618"/>
      <c r="AC5" s="618"/>
      <c r="AD5" s="618"/>
      <c r="AE5" s="618"/>
      <c r="AF5" s="618"/>
      <c r="AG5" s="618"/>
      <c r="AH5" s="618"/>
      <c r="AI5" s="618"/>
      <c r="AJ5" s="618"/>
      <c r="AK5" s="618"/>
      <c r="AL5" s="618"/>
      <c r="AM5" s="618"/>
      <c r="AN5" s="618"/>
      <c r="AO5" s="618"/>
      <c r="AP5" s="618"/>
      <c r="AQ5" s="618"/>
      <c r="AR5" s="618"/>
      <c r="AS5" s="618"/>
      <c r="AT5" s="618"/>
      <c r="AU5" s="618"/>
      <c r="AV5" s="618"/>
      <c r="AW5" s="618"/>
      <c r="AX5" s="618"/>
    </row>
    <row r="6" spans="1:50" s="618" customFormat="1" ht="6" customHeight="1" x14ac:dyDescent="0.2"/>
    <row r="7" spans="1:50" s="597" customFormat="1" ht="12.75" customHeight="1" x14ac:dyDescent="0.2">
      <c r="A7" s="702"/>
      <c r="B7" s="1139" t="s">
        <v>15</v>
      </c>
      <c r="C7" s="583"/>
      <c r="D7" s="1104" t="s">
        <v>191</v>
      </c>
      <c r="E7" s="1104"/>
      <c r="F7" s="583"/>
      <c r="G7" s="1104"/>
      <c r="H7" s="1104"/>
      <c r="I7" s="583"/>
      <c r="J7" s="1104"/>
      <c r="K7" s="1104"/>
      <c r="L7" s="583"/>
      <c r="M7" s="1104"/>
      <c r="N7" s="1104"/>
      <c r="O7" s="583"/>
      <c r="P7" s="1104" t="s">
        <v>187</v>
      </c>
      <c r="Q7" s="1104"/>
      <c r="R7" s="583"/>
      <c r="S7" s="1104"/>
      <c r="T7" s="1104"/>
      <c r="U7" s="583"/>
      <c r="V7" s="1104"/>
      <c r="W7" s="1104"/>
      <c r="X7" s="583"/>
      <c r="Y7" s="1104"/>
      <c r="Z7" s="1104"/>
      <c r="AA7" s="673"/>
      <c r="AB7" s="673"/>
      <c r="AI7" s="598"/>
    </row>
    <row r="8" spans="1:50" s="597" customFormat="1" ht="37.5" customHeight="1" x14ac:dyDescent="0.2">
      <c r="A8" s="702"/>
      <c r="B8" s="1139"/>
      <c r="C8" s="583"/>
      <c r="D8" s="1104"/>
      <c r="E8" s="1104"/>
      <c r="F8" s="583"/>
      <c r="G8" s="1104" t="s">
        <v>177</v>
      </c>
      <c r="H8" s="1104"/>
      <c r="I8" s="583"/>
      <c r="J8" s="1104" t="s">
        <v>183</v>
      </c>
      <c r="K8" s="1104"/>
      <c r="L8" s="583"/>
      <c r="M8" s="1104" t="s">
        <v>178</v>
      </c>
      <c r="N8" s="1104"/>
      <c r="O8" s="583"/>
      <c r="P8" s="1104"/>
      <c r="Q8" s="1104"/>
      <c r="R8" s="583"/>
      <c r="S8" s="1104" t="s">
        <v>188</v>
      </c>
      <c r="T8" s="1104"/>
      <c r="U8" s="583"/>
      <c r="V8" s="1104" t="s">
        <v>189</v>
      </c>
      <c r="W8" s="1104"/>
      <c r="X8" s="583"/>
      <c r="Y8" s="1104" t="s">
        <v>190</v>
      </c>
      <c r="Z8" s="1104"/>
      <c r="AA8" s="673"/>
      <c r="AB8" s="673"/>
      <c r="AI8" s="598"/>
    </row>
    <row r="9" spans="1:50" s="436" customFormat="1" ht="36.75" customHeight="1" x14ac:dyDescent="0.2">
      <c r="A9" s="716"/>
      <c r="B9" s="1139"/>
      <c r="C9" s="507"/>
      <c r="D9" s="676" t="s">
        <v>12</v>
      </c>
      <c r="E9" s="676" t="s">
        <v>13</v>
      </c>
      <c r="F9" s="507"/>
      <c r="G9" s="676" t="s">
        <v>12</v>
      </c>
      <c r="H9" s="434" t="s">
        <v>13</v>
      </c>
      <c r="I9" s="507"/>
      <c r="J9" s="676" t="s">
        <v>12</v>
      </c>
      <c r="K9" s="434" t="s">
        <v>13</v>
      </c>
      <c r="L9" s="507"/>
      <c r="M9" s="676" t="s">
        <v>12</v>
      </c>
      <c r="N9" s="434" t="s">
        <v>13</v>
      </c>
      <c r="O9" s="507"/>
      <c r="P9" s="676" t="s">
        <v>12</v>
      </c>
      <c r="Q9" s="676" t="s">
        <v>119</v>
      </c>
      <c r="R9" s="507"/>
      <c r="S9" s="676" t="s">
        <v>12</v>
      </c>
      <c r="T9" s="434" t="s">
        <v>119</v>
      </c>
      <c r="U9" s="507"/>
      <c r="V9" s="676" t="s">
        <v>12</v>
      </c>
      <c r="W9" s="434" t="s">
        <v>13</v>
      </c>
      <c r="X9" s="507"/>
      <c r="Y9" s="676" t="s">
        <v>12</v>
      </c>
      <c r="Z9" s="584" t="s">
        <v>13</v>
      </c>
      <c r="AA9" s="584"/>
      <c r="AB9" s="585"/>
      <c r="AC9" s="586"/>
      <c r="AD9" s="586"/>
      <c r="AE9" s="586"/>
      <c r="AF9" s="586"/>
      <c r="AG9" s="601"/>
      <c r="AH9" s="601"/>
      <c r="AI9" s="601"/>
      <c r="AJ9" s="601"/>
      <c r="AK9" s="601"/>
      <c r="AL9" s="601"/>
      <c r="AM9" s="601"/>
      <c r="AN9" s="601"/>
      <c r="AO9" s="601"/>
      <c r="AP9" s="601"/>
      <c r="AQ9" s="601"/>
      <c r="AR9" s="601"/>
      <c r="AS9" s="601"/>
      <c r="AT9" s="601"/>
      <c r="AU9" s="601"/>
      <c r="AV9" s="601"/>
      <c r="AW9" s="601"/>
      <c r="AX9" s="601"/>
    </row>
    <row r="10" spans="1:50" s="232" customFormat="1" ht="4.5" customHeight="1" x14ac:dyDescent="0.2">
      <c r="A10" s="677"/>
      <c r="B10" s="431"/>
      <c r="C10" s="514"/>
      <c r="D10" s="431"/>
      <c r="E10" s="431"/>
      <c r="F10" s="514"/>
      <c r="G10" s="431"/>
      <c r="H10" s="431"/>
      <c r="I10" s="514"/>
      <c r="J10" s="431"/>
      <c r="K10" s="431"/>
      <c r="L10" s="514"/>
      <c r="M10" s="431"/>
      <c r="N10" s="431"/>
      <c r="O10" s="514"/>
      <c r="P10" s="431"/>
      <c r="Q10" s="431"/>
      <c r="R10" s="514"/>
      <c r="S10" s="431"/>
      <c r="T10" s="431"/>
      <c r="U10" s="514"/>
      <c r="V10" s="431"/>
      <c r="W10" s="431"/>
      <c r="X10" s="514"/>
      <c r="Y10" s="431"/>
      <c r="Z10" s="673"/>
      <c r="AA10" s="673"/>
      <c r="AB10" s="585"/>
      <c r="AC10" s="586"/>
      <c r="AD10" s="586"/>
      <c r="AE10" s="586"/>
      <c r="AF10" s="586"/>
      <c r="AG10" s="588"/>
      <c r="AH10" s="588"/>
      <c r="AI10" s="588"/>
      <c r="AJ10" s="588"/>
      <c r="AK10" s="588"/>
      <c r="AL10" s="588"/>
      <c r="AM10" s="588"/>
      <c r="AN10" s="588"/>
      <c r="AO10" s="588"/>
      <c r="AP10" s="588"/>
      <c r="AQ10" s="588"/>
      <c r="AR10" s="588"/>
      <c r="AS10" s="588"/>
      <c r="AT10" s="588"/>
      <c r="AU10" s="588"/>
      <c r="AV10" s="588"/>
      <c r="AW10" s="588"/>
      <c r="AX10" s="588"/>
    </row>
    <row r="11" spans="1:50" s="232" customFormat="1" ht="18" customHeight="1" x14ac:dyDescent="0.15">
      <c r="A11" s="677"/>
      <c r="B11" s="678" t="s">
        <v>11</v>
      </c>
      <c r="C11" s="679"/>
      <c r="D11" s="680">
        <f>G11+J11+M11</f>
        <v>8500187</v>
      </c>
      <c r="E11" s="681">
        <f t="shared" ref="E11:E28" si="0">D11*100/$D$30</f>
        <v>17.904395579860061</v>
      </c>
      <c r="F11" s="679"/>
      <c r="G11" s="682">
        <f>'20pobl'!J12</f>
        <v>6973199</v>
      </c>
      <c r="H11" s="683">
        <f>G11*100/$G$30</f>
        <v>18.352257489589149</v>
      </c>
      <c r="I11" s="679"/>
      <c r="J11" s="682">
        <f>'20pobl'!Q12</f>
        <v>1106846</v>
      </c>
      <c r="K11" s="683">
        <f>J11*100/$J$30</f>
        <v>16.733562354496399</v>
      </c>
      <c r="L11" s="679"/>
      <c r="M11" s="682">
        <f>'20pobl'!X12</f>
        <v>420142</v>
      </c>
      <c r="N11" s="683">
        <f t="shared" ref="N11:N28" si="1">M11*100/$M$30</f>
        <v>14.66728900119149</v>
      </c>
      <c r="O11" s="679"/>
      <c r="P11" s="684">
        <f>S11+V11+Y11</f>
        <v>270247</v>
      </c>
      <c r="Q11" s="685">
        <f>P11*100/D11</f>
        <v>3.1793065258446669</v>
      </c>
      <c r="R11" s="679"/>
      <c r="S11" s="682">
        <f>'44apbpcasaad'!G12</f>
        <v>81560</v>
      </c>
      <c r="T11" s="686">
        <f>S11*100/G11</f>
        <v>1.1696210017812485</v>
      </c>
      <c r="U11" s="679"/>
      <c r="V11" s="682">
        <f>'44apbpcasaad'!J12</f>
        <v>56345</v>
      </c>
      <c r="W11" s="686">
        <f>V11*100/J11</f>
        <v>5.0905907416207858</v>
      </c>
      <c r="X11" s="679"/>
      <c r="Y11" s="682">
        <f>'44apbpcasaad'!M12</f>
        <v>132342</v>
      </c>
      <c r="Z11" s="610">
        <f>Y11*100/M11</f>
        <v>31.499350219687628</v>
      </c>
      <c r="AA11" s="589"/>
      <c r="AB11" s="590">
        <f t="shared" ref="AB11:AB28" si="2">_xlfn.RANK.EQ(Q11,Q$11:Q$30,0)</f>
        <v>3</v>
      </c>
      <c r="AC11" s="590">
        <v>1</v>
      </c>
      <c r="AD11" s="590">
        <f>MATCH(AC11,AB$11:AB$30,0)</f>
        <v>7</v>
      </c>
      <c r="AE11" s="591" t="str">
        <f t="shared" ref="AE11:AE29" si="3">INDEX(B$11:B$30,AD11,1)</f>
        <v>Castilla y León</v>
      </c>
      <c r="AF11" s="592">
        <f t="shared" ref="AF11:AF29" si="4">INDEX(Q$11:Q$30,AD11,1)</f>
        <v>4.8699339132780359</v>
      </c>
      <c r="AG11" s="588"/>
      <c r="AH11" s="590">
        <f>_xlfn.RANK.EQ(T11,T$11:T$30,0)</f>
        <v>3</v>
      </c>
      <c r="AI11" s="590">
        <v>1</v>
      </c>
      <c r="AJ11" s="590">
        <f>MATCH(AI11,AH$11:AH$30,0)</f>
        <v>7</v>
      </c>
      <c r="AK11" s="591" t="str">
        <f>INDEX(B$11:B$30,AJ11,1)</f>
        <v>Castilla y León</v>
      </c>
      <c r="AL11" s="592">
        <f>INDEX(T$11:T$30,AJ11,1)</f>
        <v>1.3805462203355652</v>
      </c>
      <c r="AM11" s="588"/>
      <c r="AN11" s="590">
        <f>_xlfn.RANK.EQ(W11,W$11:W$30,0)</f>
        <v>1</v>
      </c>
      <c r="AO11" s="590">
        <v>1</v>
      </c>
      <c r="AP11" s="590">
        <f>MATCH(AO11,AN$11:AN$30,0)</f>
        <v>1</v>
      </c>
      <c r="AQ11" s="591" t="str">
        <f>INDEX(B$11:B$30,AP11,1)</f>
        <v>Andalucía</v>
      </c>
      <c r="AR11" s="592">
        <f>INDEX(W$11:W$30,AP11,1)</f>
        <v>5.0905907416207858</v>
      </c>
      <c r="AS11" s="588"/>
      <c r="AT11" s="590">
        <f>_xlfn.RANK.EQ(Z11,Z$11:Z$30,0)</f>
        <v>2</v>
      </c>
      <c r="AU11" s="590">
        <v>1</v>
      </c>
      <c r="AV11" s="590">
        <f>MATCH(AU11,AT$11:AT$30,0)</f>
        <v>7</v>
      </c>
      <c r="AW11" s="591" t="str">
        <f>INDEX(B$11:B$30,AV11,1)</f>
        <v>Castilla y León</v>
      </c>
      <c r="AX11" s="592">
        <f>INDEX(Z$11:Z$30,AV11,1)</f>
        <v>32.700031528011955</v>
      </c>
    </row>
    <row r="12" spans="1:50" s="232" customFormat="1" ht="18" customHeight="1" x14ac:dyDescent="0.15">
      <c r="A12" s="677"/>
      <c r="B12" s="678" t="s">
        <v>10</v>
      </c>
      <c r="C12" s="679"/>
      <c r="D12" s="680">
        <f t="shared" ref="D12:D28" si="5">G12+J12+M12</f>
        <v>1326315</v>
      </c>
      <c r="E12" s="681">
        <f t="shared" si="0"/>
        <v>2.793687765163531</v>
      </c>
      <c r="F12" s="679"/>
      <c r="G12" s="682">
        <f>'20pobl'!J13</f>
        <v>1033381</v>
      </c>
      <c r="H12" s="683">
        <f t="shared" ref="H12:H28" si="6">G12*100/$G$30</f>
        <v>2.7196806224588062</v>
      </c>
      <c r="I12" s="679"/>
      <c r="J12" s="682">
        <f>'20pobl'!Q13</f>
        <v>195961</v>
      </c>
      <c r="K12" s="683">
        <f t="shared" ref="K12:K28" si="7">J12*100/$J$30</f>
        <v>2.9625852309620928</v>
      </c>
      <c r="L12" s="679"/>
      <c r="M12" s="682">
        <f>'20pobl'!X13</f>
        <v>96973</v>
      </c>
      <c r="N12" s="683">
        <f t="shared" si="1"/>
        <v>3.3853578464246428</v>
      </c>
      <c r="O12" s="679"/>
      <c r="P12" s="684">
        <f t="shared" ref="P12:P28" si="8">S12+V12+Y12</f>
        <v>37626</v>
      </c>
      <c r="Q12" s="685">
        <f t="shared" ref="Q12:Q28" si="9">P12*100/D12</f>
        <v>2.8368826410015719</v>
      </c>
      <c r="R12" s="679"/>
      <c r="S12" s="682">
        <f>'44apbpcasaad'!G13</f>
        <v>7920</v>
      </c>
      <c r="T12" s="686">
        <f t="shared" ref="T12:T28" si="10">S12*100/G12</f>
        <v>0.76641625886289766</v>
      </c>
      <c r="U12" s="679"/>
      <c r="V12" s="682">
        <f>'44apbpcasaad'!J13</f>
        <v>6861</v>
      </c>
      <c r="W12" s="686">
        <f t="shared" ref="W12:W28" si="11">V12*100/J12</f>
        <v>3.5012068727961174</v>
      </c>
      <c r="X12" s="679"/>
      <c r="Y12" s="682">
        <f>'44apbpcasaad'!M13</f>
        <v>22845</v>
      </c>
      <c r="Z12" s="610">
        <f t="shared" ref="Z12:Z28" si="12">Y12*100/M12</f>
        <v>23.558103802089242</v>
      </c>
      <c r="AA12" s="589"/>
      <c r="AB12" s="590">
        <f t="shared" si="2"/>
        <v>8</v>
      </c>
      <c r="AC12" s="590">
        <v>2</v>
      </c>
      <c r="AD12" s="590">
        <f t="shared" ref="AD12:AD28" si="13">MATCH(AC12,AB$11:AB$30,0)</f>
        <v>8</v>
      </c>
      <c r="AE12" s="591" t="str">
        <f t="shared" si="3"/>
        <v>Castilla - La Mancha</v>
      </c>
      <c r="AF12" s="592">
        <f t="shared" si="4"/>
        <v>3.2835961911589382</v>
      </c>
      <c r="AG12" s="588"/>
      <c r="AH12" s="590">
        <f t="shared" ref="AH12:AH30" si="14">_xlfn.RANK.EQ(T12,T$11:T$30,0)</f>
        <v>16</v>
      </c>
      <c r="AI12" s="590">
        <v>2</v>
      </c>
      <c r="AJ12" s="590">
        <f t="shared" ref="AJ12:AJ28" si="15">MATCH(AI12,AH$11:AH$30,0)</f>
        <v>18</v>
      </c>
      <c r="AK12" s="591" t="str">
        <f t="shared" ref="AK12:AK29" si="16">INDEX(B$11:B$30,AJ12,1)</f>
        <v>Ceuta y Melilla</v>
      </c>
      <c r="AL12" s="592">
        <f t="shared" ref="AL12:AL29" si="17">INDEX(T$11:T$30,AJ12,1)</f>
        <v>1.1834399282927059</v>
      </c>
      <c r="AM12" s="588"/>
      <c r="AN12" s="590">
        <f t="shared" ref="AN12:AN30" si="18">_xlfn.RANK.EQ(W12,W$11:W$30,0)</f>
        <v>11</v>
      </c>
      <c r="AO12" s="590">
        <v>2</v>
      </c>
      <c r="AP12" s="590">
        <f t="shared" ref="AP12:AP28" si="19">MATCH(AO12,AN$11:AN$30,0)</f>
        <v>7</v>
      </c>
      <c r="AQ12" s="591" t="str">
        <f t="shared" ref="AQ12:AQ29" si="20">INDEX(B$11:B$30,AP12,1)</f>
        <v>Castilla y León</v>
      </c>
      <c r="AR12" s="592">
        <f t="shared" ref="AR12:AR28" si="21">INDEX(W$11:W$30,AP12,1)</f>
        <v>4.9136015553703922</v>
      </c>
      <c r="AS12" s="588"/>
      <c r="AT12" s="590">
        <f t="shared" ref="AT12:AT30" si="22">_xlfn.RANK.EQ(Z12,Z$11:Z$30,0)</f>
        <v>10</v>
      </c>
      <c r="AU12" s="590">
        <v>2</v>
      </c>
      <c r="AV12" s="590">
        <f t="shared" ref="AV12:AV28" si="23">MATCH(AU12,AT$11:AT$30,0)</f>
        <v>1</v>
      </c>
      <c r="AW12" s="591" t="str">
        <f t="shared" ref="AW12:AW29" si="24">INDEX(B$11:B$30,AV12,1)</f>
        <v>Andalucía</v>
      </c>
      <c r="AX12" s="592">
        <f t="shared" ref="AX12:AX29" si="25">INDEX(Z$11:Z$30,AV12,1)</f>
        <v>31.499350219687628</v>
      </c>
    </row>
    <row r="13" spans="1:50" s="232" customFormat="1" ht="18" customHeight="1" x14ac:dyDescent="0.15">
      <c r="A13" s="677"/>
      <c r="B13" s="678" t="s">
        <v>40</v>
      </c>
      <c r="C13" s="679"/>
      <c r="D13" s="680">
        <f t="shared" si="5"/>
        <v>1004686</v>
      </c>
      <c r="E13" s="681">
        <f t="shared" si="0"/>
        <v>2.1162235110294971</v>
      </c>
      <c r="F13" s="679"/>
      <c r="G13" s="682">
        <f>'20pobl'!J14</f>
        <v>731830</v>
      </c>
      <c r="H13" s="683">
        <f t="shared" si="6"/>
        <v>1.9260503821282062</v>
      </c>
      <c r="I13" s="679"/>
      <c r="J13" s="682">
        <f>'20pobl'!Q14</f>
        <v>187640</v>
      </c>
      <c r="K13" s="683">
        <f t="shared" si="7"/>
        <v>2.8367863643159974</v>
      </c>
      <c r="L13" s="679"/>
      <c r="M13" s="682">
        <f>'20pobl'!X14</f>
        <v>85216</v>
      </c>
      <c r="N13" s="683">
        <f t="shared" si="1"/>
        <v>2.974917288739364</v>
      </c>
      <c r="O13" s="679"/>
      <c r="P13" s="684">
        <f t="shared" si="8"/>
        <v>28697</v>
      </c>
      <c r="Q13" s="685">
        <f t="shared" si="9"/>
        <v>2.8563153064738636</v>
      </c>
      <c r="R13" s="679"/>
      <c r="S13" s="682">
        <f>'44apbpcasaad'!G14</f>
        <v>7330</v>
      </c>
      <c r="T13" s="686">
        <f t="shared" si="10"/>
        <v>1.0015987319459436</v>
      </c>
      <c r="U13" s="679"/>
      <c r="V13" s="682">
        <f>'44apbpcasaad'!J14</f>
        <v>5737</v>
      </c>
      <c r="W13" s="686">
        <f t="shared" si="11"/>
        <v>3.0574504370070348</v>
      </c>
      <c r="X13" s="679"/>
      <c r="Y13" s="682">
        <f>'44apbpcasaad'!M14</f>
        <v>15630</v>
      </c>
      <c r="Z13" s="610">
        <f t="shared" si="12"/>
        <v>18.341625985730378</v>
      </c>
      <c r="AA13" s="589"/>
      <c r="AB13" s="590">
        <f t="shared" si="2"/>
        <v>7</v>
      </c>
      <c r="AC13" s="590">
        <v>3</v>
      </c>
      <c r="AD13" s="590">
        <f t="shared" si="13"/>
        <v>1</v>
      </c>
      <c r="AE13" s="591" t="str">
        <f t="shared" si="3"/>
        <v>Andalucía</v>
      </c>
      <c r="AF13" s="593">
        <f t="shared" si="4"/>
        <v>3.1793065258446669</v>
      </c>
      <c r="AG13" s="588"/>
      <c r="AH13" s="590">
        <f t="shared" si="14"/>
        <v>7</v>
      </c>
      <c r="AI13" s="590">
        <v>3</v>
      </c>
      <c r="AJ13" s="590">
        <f t="shared" si="15"/>
        <v>1</v>
      </c>
      <c r="AK13" s="591" t="str">
        <f t="shared" si="16"/>
        <v>Andalucía</v>
      </c>
      <c r="AL13" s="592">
        <f t="shared" si="17"/>
        <v>1.1696210017812485</v>
      </c>
      <c r="AM13" s="588"/>
      <c r="AN13" s="590">
        <f t="shared" si="18"/>
        <v>16</v>
      </c>
      <c r="AO13" s="590">
        <v>3</v>
      </c>
      <c r="AP13" s="590">
        <f t="shared" si="19"/>
        <v>8</v>
      </c>
      <c r="AQ13" s="591" t="str">
        <f t="shared" si="20"/>
        <v>Castilla - La Mancha</v>
      </c>
      <c r="AR13" s="592">
        <f t="shared" si="21"/>
        <v>4.5127402686679403</v>
      </c>
      <c r="AS13" s="588"/>
      <c r="AT13" s="590">
        <f t="shared" si="22"/>
        <v>17</v>
      </c>
      <c r="AU13" s="590">
        <v>3</v>
      </c>
      <c r="AV13" s="590">
        <f t="shared" si="23"/>
        <v>8</v>
      </c>
      <c r="AW13" s="591" t="str">
        <f t="shared" si="24"/>
        <v>Castilla - La Mancha</v>
      </c>
      <c r="AX13" s="592">
        <f t="shared" si="25"/>
        <v>30.160050828996731</v>
      </c>
    </row>
    <row r="14" spans="1:50" s="232" customFormat="1" ht="18" customHeight="1" x14ac:dyDescent="0.15">
      <c r="A14" s="677"/>
      <c r="B14" s="678" t="s">
        <v>41</v>
      </c>
      <c r="C14" s="679"/>
      <c r="D14" s="680">
        <f t="shared" si="5"/>
        <v>1176659</v>
      </c>
      <c r="E14" s="681">
        <f t="shared" si="0"/>
        <v>2.4784593796115968</v>
      </c>
      <c r="F14" s="679"/>
      <c r="G14" s="682">
        <f>'20pobl'!J15</f>
        <v>984374</v>
      </c>
      <c r="H14" s="683">
        <f t="shared" si="6"/>
        <v>2.5907026479606889</v>
      </c>
      <c r="I14" s="679"/>
      <c r="J14" s="682">
        <f>'20pobl'!Q15</f>
        <v>141017</v>
      </c>
      <c r="K14" s="683">
        <f t="shared" si="7"/>
        <v>2.1319287078274836</v>
      </c>
      <c r="L14" s="679"/>
      <c r="M14" s="682">
        <f>'20pobl'!X15</f>
        <v>51268</v>
      </c>
      <c r="N14" s="683">
        <f t="shared" si="1"/>
        <v>1.789781960653982</v>
      </c>
      <c r="O14" s="679"/>
      <c r="P14" s="684">
        <f t="shared" si="8"/>
        <v>26794</v>
      </c>
      <c r="Q14" s="685">
        <f t="shared" si="9"/>
        <v>2.2771253183802616</v>
      </c>
      <c r="R14" s="679"/>
      <c r="S14" s="682">
        <f>'44apbpcasaad'!G15</f>
        <v>7065</v>
      </c>
      <c r="T14" s="686">
        <f t="shared" si="10"/>
        <v>0.71771501482160238</v>
      </c>
      <c r="U14" s="679"/>
      <c r="V14" s="682">
        <f>'44apbpcasaad'!J15</f>
        <v>5854</v>
      </c>
      <c r="W14" s="686">
        <f t="shared" si="11"/>
        <v>4.1512725416084582</v>
      </c>
      <c r="X14" s="679"/>
      <c r="Y14" s="682">
        <f>'44apbpcasaad'!M15</f>
        <v>13875</v>
      </c>
      <c r="Z14" s="610">
        <f t="shared" si="12"/>
        <v>27.063665444331747</v>
      </c>
      <c r="AA14" s="589"/>
      <c r="AB14" s="590">
        <f t="shared" si="2"/>
        <v>17</v>
      </c>
      <c r="AC14" s="590">
        <v>4</v>
      </c>
      <c r="AD14" s="590">
        <f t="shared" si="13"/>
        <v>11</v>
      </c>
      <c r="AE14" s="591" t="str">
        <f t="shared" si="3"/>
        <v>Extremadura</v>
      </c>
      <c r="AF14" s="592">
        <f t="shared" si="4"/>
        <v>3.0942114723884502</v>
      </c>
      <c r="AG14" s="588"/>
      <c r="AH14" s="590">
        <f t="shared" si="14"/>
        <v>17</v>
      </c>
      <c r="AI14" s="590">
        <v>4</v>
      </c>
      <c r="AJ14" s="590">
        <f t="shared" si="15"/>
        <v>14</v>
      </c>
      <c r="AK14" s="591" t="str">
        <f t="shared" si="16"/>
        <v>Murcia, Región de</v>
      </c>
      <c r="AL14" s="592">
        <f t="shared" si="17"/>
        <v>1.0877490877708771</v>
      </c>
      <c r="AM14" s="588"/>
      <c r="AN14" s="590">
        <f t="shared" si="18"/>
        <v>4</v>
      </c>
      <c r="AO14" s="590">
        <v>4</v>
      </c>
      <c r="AP14" s="590">
        <f t="shared" si="19"/>
        <v>4</v>
      </c>
      <c r="AQ14" s="591" t="str">
        <f t="shared" si="20"/>
        <v>Balears, Illes</v>
      </c>
      <c r="AR14" s="592">
        <f t="shared" si="21"/>
        <v>4.1512725416084582</v>
      </c>
      <c r="AS14" s="588"/>
      <c r="AT14" s="590">
        <f t="shared" si="22"/>
        <v>4</v>
      </c>
      <c r="AU14" s="590">
        <v>4</v>
      </c>
      <c r="AV14" s="590">
        <f t="shared" si="23"/>
        <v>4</v>
      </c>
      <c r="AW14" s="591" t="str">
        <f t="shared" si="24"/>
        <v>Balears, Illes</v>
      </c>
      <c r="AX14" s="592">
        <f t="shared" si="25"/>
        <v>27.063665444331747</v>
      </c>
    </row>
    <row r="15" spans="1:50" s="232" customFormat="1" ht="18" customHeight="1" x14ac:dyDescent="0.15">
      <c r="A15" s="677"/>
      <c r="B15" s="678" t="s">
        <v>9</v>
      </c>
      <c r="C15" s="679"/>
      <c r="D15" s="680">
        <f t="shared" si="5"/>
        <v>2177701</v>
      </c>
      <c r="E15" s="681">
        <f t="shared" si="0"/>
        <v>4.5870073397981521</v>
      </c>
      <c r="F15" s="679"/>
      <c r="G15" s="682">
        <f>'20pobl'!J16</f>
        <v>1804834</v>
      </c>
      <c r="H15" s="683">
        <f t="shared" si="6"/>
        <v>4.7500119090198254</v>
      </c>
      <c r="I15" s="679"/>
      <c r="J15" s="682">
        <f>'20pobl'!Q16</f>
        <v>277418</v>
      </c>
      <c r="K15" s="683">
        <f t="shared" si="7"/>
        <v>4.1940716244714098</v>
      </c>
      <c r="L15" s="679"/>
      <c r="M15" s="682">
        <f>'20pobl'!X16</f>
        <v>95449</v>
      </c>
      <c r="N15" s="683">
        <f t="shared" si="1"/>
        <v>3.3321545284087914</v>
      </c>
      <c r="O15" s="679"/>
      <c r="P15" s="684">
        <f t="shared" si="8"/>
        <v>35766</v>
      </c>
      <c r="Q15" s="685">
        <f t="shared" si="9"/>
        <v>1.6423742286016307</v>
      </c>
      <c r="R15" s="679"/>
      <c r="S15" s="682">
        <f>'44apbpcasaad'!G16</f>
        <v>14774</v>
      </c>
      <c r="T15" s="686">
        <f t="shared" si="10"/>
        <v>0.81857943722248139</v>
      </c>
      <c r="U15" s="679"/>
      <c r="V15" s="682">
        <f>'44apbpcasaad'!J16</f>
        <v>6905</v>
      </c>
      <c r="W15" s="686">
        <f t="shared" si="11"/>
        <v>2.4890237836045244</v>
      </c>
      <c r="X15" s="679"/>
      <c r="Y15" s="682">
        <f>'44apbpcasaad'!M16</f>
        <v>14087</v>
      </c>
      <c r="Z15" s="610">
        <f t="shared" si="12"/>
        <v>14.758666932078912</v>
      </c>
      <c r="AA15" s="589"/>
      <c r="AB15" s="590">
        <f t="shared" si="2"/>
        <v>19</v>
      </c>
      <c r="AC15" s="590">
        <v>5</v>
      </c>
      <c r="AD15" s="590">
        <f t="shared" si="13"/>
        <v>6</v>
      </c>
      <c r="AE15" s="591" t="str">
        <f t="shared" si="3"/>
        <v>Cantabria</v>
      </c>
      <c r="AF15" s="592">
        <f t="shared" si="4"/>
        <v>3.0457702570199623</v>
      </c>
      <c r="AG15" s="588"/>
      <c r="AH15" s="590">
        <f t="shared" si="14"/>
        <v>14</v>
      </c>
      <c r="AI15" s="590">
        <v>5</v>
      </c>
      <c r="AJ15" s="590">
        <f t="shared" si="15"/>
        <v>11</v>
      </c>
      <c r="AK15" s="591" t="str">
        <f t="shared" si="16"/>
        <v>Extremadura</v>
      </c>
      <c r="AL15" s="592">
        <f t="shared" si="17"/>
        <v>1.0128578726240953</v>
      </c>
      <c r="AM15" s="588"/>
      <c r="AN15" s="590">
        <f t="shared" si="18"/>
        <v>19</v>
      </c>
      <c r="AO15" s="590">
        <v>5</v>
      </c>
      <c r="AP15" s="590">
        <f t="shared" si="19"/>
        <v>14</v>
      </c>
      <c r="AQ15" s="591" t="str">
        <f t="shared" si="20"/>
        <v>Murcia, Región de</v>
      </c>
      <c r="AR15" s="592">
        <f t="shared" si="21"/>
        <v>4.1296840663260941</v>
      </c>
      <c r="AS15" s="588"/>
      <c r="AT15" s="590">
        <f t="shared" si="22"/>
        <v>19</v>
      </c>
      <c r="AU15" s="590">
        <v>5</v>
      </c>
      <c r="AV15" s="590">
        <f t="shared" si="23"/>
        <v>17</v>
      </c>
      <c r="AW15" s="591" t="str">
        <f t="shared" si="24"/>
        <v>Rioja, La</v>
      </c>
      <c r="AX15" s="592">
        <f t="shared" si="25"/>
        <v>25.134366108125196</v>
      </c>
    </row>
    <row r="16" spans="1:50" s="232" customFormat="1" ht="18" customHeight="1" x14ac:dyDescent="0.15">
      <c r="A16" s="677"/>
      <c r="B16" s="678" t="s">
        <v>8</v>
      </c>
      <c r="C16" s="679"/>
      <c r="D16" s="687">
        <f t="shared" si="5"/>
        <v>585402</v>
      </c>
      <c r="E16" s="681">
        <f t="shared" si="0"/>
        <v>1.2330633409878207</v>
      </c>
      <c r="F16" s="679"/>
      <c r="G16" s="688">
        <f>'20pobl'!J17</f>
        <v>450337</v>
      </c>
      <c r="H16" s="683">
        <f t="shared" si="6"/>
        <v>1.1852093395139172</v>
      </c>
      <c r="I16" s="679"/>
      <c r="J16" s="688">
        <f>'20pobl'!Q17</f>
        <v>94037</v>
      </c>
      <c r="K16" s="683">
        <f t="shared" si="7"/>
        <v>1.4216738400190974</v>
      </c>
      <c r="L16" s="679"/>
      <c r="M16" s="688">
        <f>'20pobl'!X17</f>
        <v>41028</v>
      </c>
      <c r="N16" s="683">
        <f t="shared" si="1"/>
        <v>1.4323003487889439</v>
      </c>
      <c r="O16" s="679"/>
      <c r="P16" s="688">
        <f t="shared" si="8"/>
        <v>17830</v>
      </c>
      <c r="Q16" s="685">
        <f t="shared" si="9"/>
        <v>3.0457702570199623</v>
      </c>
      <c r="R16" s="679"/>
      <c r="S16" s="688">
        <f>'44apbpcasaad'!G17</f>
        <v>4516</v>
      </c>
      <c r="T16" s="686">
        <f t="shared" si="10"/>
        <v>1.0028045663580829</v>
      </c>
      <c r="U16" s="679"/>
      <c r="V16" s="688">
        <f>'44apbpcasaad'!J17</f>
        <v>3690</v>
      </c>
      <c r="W16" s="686">
        <f t="shared" si="11"/>
        <v>3.9239873666748193</v>
      </c>
      <c r="X16" s="679"/>
      <c r="Y16" s="688">
        <f>'44apbpcasaad'!M17</f>
        <v>9624</v>
      </c>
      <c r="Z16" s="610">
        <f t="shared" si="12"/>
        <v>23.457151213805208</v>
      </c>
      <c r="AA16" s="589"/>
      <c r="AB16" s="590">
        <f t="shared" si="2"/>
        <v>5</v>
      </c>
      <c r="AC16" s="590">
        <v>6</v>
      </c>
      <c r="AD16" s="590">
        <f t="shared" si="13"/>
        <v>16</v>
      </c>
      <c r="AE16" s="591" t="str">
        <f t="shared" si="3"/>
        <v>País Vasco</v>
      </c>
      <c r="AF16" s="592">
        <f t="shared" si="4"/>
        <v>2.9594588107640067</v>
      </c>
      <c r="AG16" s="588"/>
      <c r="AH16" s="590">
        <f t="shared" si="14"/>
        <v>6</v>
      </c>
      <c r="AI16" s="590">
        <v>6</v>
      </c>
      <c r="AJ16" s="590">
        <f t="shared" si="15"/>
        <v>6</v>
      </c>
      <c r="AK16" s="591" t="str">
        <f t="shared" si="16"/>
        <v>Cantabria</v>
      </c>
      <c r="AL16" s="592">
        <f t="shared" si="17"/>
        <v>1.0028045663580829</v>
      </c>
      <c r="AM16" s="588"/>
      <c r="AN16" s="590">
        <f t="shared" si="18"/>
        <v>7</v>
      </c>
      <c r="AO16" s="590">
        <v>6</v>
      </c>
      <c r="AP16" s="590">
        <f t="shared" si="19"/>
        <v>11</v>
      </c>
      <c r="AQ16" s="591" t="str">
        <f t="shared" si="20"/>
        <v>Extremadura</v>
      </c>
      <c r="AR16" s="592">
        <f t="shared" si="21"/>
        <v>4.0256583301118454</v>
      </c>
      <c r="AS16" s="588"/>
      <c r="AT16" s="590">
        <f t="shared" si="22"/>
        <v>11</v>
      </c>
      <c r="AU16" s="590">
        <v>6</v>
      </c>
      <c r="AV16" s="590">
        <f t="shared" si="23"/>
        <v>10</v>
      </c>
      <c r="AW16" s="591" t="str">
        <f t="shared" si="24"/>
        <v>Comunitat Valenciana</v>
      </c>
      <c r="AX16" s="592">
        <f t="shared" si="25"/>
        <v>24.824243936935812</v>
      </c>
    </row>
    <row r="17" spans="1:50" s="232" customFormat="1" ht="18" customHeight="1" x14ac:dyDescent="0.15">
      <c r="A17" s="677"/>
      <c r="B17" s="678" t="s">
        <v>7</v>
      </c>
      <c r="C17" s="679"/>
      <c r="D17" s="680">
        <f t="shared" si="5"/>
        <v>2372640</v>
      </c>
      <c r="E17" s="681">
        <f t="shared" si="0"/>
        <v>4.9976177145984177</v>
      </c>
      <c r="F17" s="679"/>
      <c r="G17" s="682">
        <f>'20pobl'!J18</f>
        <v>1750539</v>
      </c>
      <c r="H17" s="683">
        <f t="shared" si="6"/>
        <v>4.60711683024791</v>
      </c>
      <c r="I17" s="679"/>
      <c r="J17" s="682">
        <f>'20pobl'!Q18</f>
        <v>403248</v>
      </c>
      <c r="K17" s="683">
        <f t="shared" si="7"/>
        <v>6.0963996367389539</v>
      </c>
      <c r="L17" s="679"/>
      <c r="M17" s="682">
        <f>'20pobl'!X18</f>
        <v>218853</v>
      </c>
      <c r="N17" s="683">
        <f t="shared" si="1"/>
        <v>7.6402268751464053</v>
      </c>
      <c r="O17" s="679"/>
      <c r="P17" s="684">
        <f t="shared" si="8"/>
        <v>115546</v>
      </c>
      <c r="Q17" s="685">
        <f>P17*100/D17</f>
        <v>4.8699339132780359</v>
      </c>
      <c r="R17" s="679"/>
      <c r="S17" s="682">
        <f>'44apbpcasaad'!G18</f>
        <v>24167</v>
      </c>
      <c r="T17" s="686">
        <f>S17*100/G17</f>
        <v>1.3805462203355652</v>
      </c>
      <c r="U17" s="679"/>
      <c r="V17" s="682">
        <f>'44apbpcasaad'!J18</f>
        <v>19814</v>
      </c>
      <c r="W17" s="686">
        <f>V17*100/J17</f>
        <v>4.9136015553703922</v>
      </c>
      <c r="X17" s="679"/>
      <c r="Y17" s="682">
        <f>'44apbpcasaad'!M18</f>
        <v>71565</v>
      </c>
      <c r="Z17" s="610">
        <f>Y17*100/M17</f>
        <v>32.700031528011955</v>
      </c>
      <c r="AA17" s="589"/>
      <c r="AB17" s="590">
        <f t="shared" si="2"/>
        <v>1</v>
      </c>
      <c r="AC17" s="590">
        <v>7</v>
      </c>
      <c r="AD17" s="590">
        <f t="shared" si="13"/>
        <v>3</v>
      </c>
      <c r="AE17" s="591" t="str">
        <f t="shared" si="3"/>
        <v>Asturias, Principado de</v>
      </c>
      <c r="AF17" s="592">
        <f t="shared" si="4"/>
        <v>2.8563153064738636</v>
      </c>
      <c r="AG17" s="588"/>
      <c r="AH17" s="590">
        <f t="shared" si="14"/>
        <v>1</v>
      </c>
      <c r="AI17" s="590">
        <v>7</v>
      </c>
      <c r="AJ17" s="590">
        <f t="shared" si="15"/>
        <v>3</v>
      </c>
      <c r="AK17" s="591" t="str">
        <f t="shared" si="16"/>
        <v>Asturias, Principado de</v>
      </c>
      <c r="AL17" s="592">
        <f t="shared" si="17"/>
        <v>1.0015987319459436</v>
      </c>
      <c r="AM17" s="588"/>
      <c r="AN17" s="590">
        <f t="shared" si="18"/>
        <v>2</v>
      </c>
      <c r="AO17" s="590">
        <v>7</v>
      </c>
      <c r="AP17" s="590">
        <f t="shared" si="19"/>
        <v>6</v>
      </c>
      <c r="AQ17" s="591" t="str">
        <f t="shared" si="20"/>
        <v>Cantabria</v>
      </c>
      <c r="AR17" s="592">
        <f t="shared" si="21"/>
        <v>3.9239873666748193</v>
      </c>
      <c r="AS17" s="588"/>
      <c r="AT17" s="590">
        <f t="shared" si="22"/>
        <v>1</v>
      </c>
      <c r="AU17" s="590">
        <v>7</v>
      </c>
      <c r="AV17" s="590">
        <f t="shared" si="23"/>
        <v>20</v>
      </c>
      <c r="AW17" s="591" t="str">
        <f t="shared" si="24"/>
        <v>TOTAL</v>
      </c>
      <c r="AX17" s="592">
        <f t="shared" si="25"/>
        <v>24.587508461387273</v>
      </c>
    </row>
    <row r="18" spans="1:50" s="232" customFormat="1" ht="18" customHeight="1" x14ac:dyDescent="0.15">
      <c r="A18" s="677"/>
      <c r="B18" s="678" t="s">
        <v>43</v>
      </c>
      <c r="C18" s="679"/>
      <c r="D18" s="680">
        <f t="shared" si="5"/>
        <v>2053328</v>
      </c>
      <c r="E18" s="681">
        <f t="shared" si="0"/>
        <v>4.3250338806902606</v>
      </c>
      <c r="F18" s="679"/>
      <c r="G18" s="682">
        <f>'20pobl'!J19</f>
        <v>1657821</v>
      </c>
      <c r="H18" s="683">
        <f t="shared" si="6"/>
        <v>4.3630990401461611</v>
      </c>
      <c r="I18" s="679"/>
      <c r="J18" s="682">
        <f>'20pobl'!Q19</f>
        <v>263299</v>
      </c>
      <c r="K18" s="683">
        <f t="shared" si="7"/>
        <v>3.9806172081541131</v>
      </c>
      <c r="L18" s="679"/>
      <c r="M18" s="682">
        <f>'20pobl'!X19</f>
        <v>132208</v>
      </c>
      <c r="N18" s="683">
        <f t="shared" si="1"/>
        <v>4.6154227481887657</v>
      </c>
      <c r="O18" s="679"/>
      <c r="P18" s="684">
        <f t="shared" si="8"/>
        <v>67423</v>
      </c>
      <c r="Q18" s="685">
        <f t="shared" si="9"/>
        <v>3.2835961911589382</v>
      </c>
      <c r="R18" s="679"/>
      <c r="S18" s="682">
        <f>'44apbpcasaad'!G19</f>
        <v>15667</v>
      </c>
      <c r="T18" s="686">
        <f t="shared" si="10"/>
        <v>0.94503568238066715</v>
      </c>
      <c r="U18" s="679"/>
      <c r="V18" s="682">
        <f>'44apbpcasaad'!J19</f>
        <v>11882</v>
      </c>
      <c r="W18" s="686">
        <f t="shared" si="11"/>
        <v>4.5127402686679403</v>
      </c>
      <c r="X18" s="679"/>
      <c r="Y18" s="682">
        <f>'44apbpcasaad'!M19</f>
        <v>39874</v>
      </c>
      <c r="Z18" s="610">
        <f t="shared" si="12"/>
        <v>30.160050828996731</v>
      </c>
      <c r="AA18" s="589"/>
      <c r="AB18" s="590">
        <f t="shared" si="2"/>
        <v>2</v>
      </c>
      <c r="AC18" s="590">
        <v>8</v>
      </c>
      <c r="AD18" s="590">
        <f t="shared" si="13"/>
        <v>2</v>
      </c>
      <c r="AE18" s="591" t="str">
        <f t="shared" si="3"/>
        <v>Aragón</v>
      </c>
      <c r="AF18" s="592">
        <f t="shared" si="4"/>
        <v>2.8368826410015719</v>
      </c>
      <c r="AG18" s="588"/>
      <c r="AH18" s="590">
        <f t="shared" si="14"/>
        <v>11</v>
      </c>
      <c r="AI18" s="590">
        <v>8</v>
      </c>
      <c r="AJ18" s="590">
        <f t="shared" si="15"/>
        <v>16</v>
      </c>
      <c r="AK18" s="591" t="str">
        <f t="shared" si="16"/>
        <v>País Vasco</v>
      </c>
      <c r="AL18" s="592">
        <f t="shared" si="17"/>
        <v>0.99347922368733776</v>
      </c>
      <c r="AM18" s="588"/>
      <c r="AN18" s="590">
        <f t="shared" si="18"/>
        <v>3</v>
      </c>
      <c r="AO18" s="590">
        <v>8</v>
      </c>
      <c r="AP18" s="590">
        <f t="shared" si="19"/>
        <v>20</v>
      </c>
      <c r="AQ18" s="591" t="str">
        <f t="shared" si="20"/>
        <v>TOTAL</v>
      </c>
      <c r="AR18" s="592">
        <f t="shared" si="21"/>
        <v>3.8381126874226985</v>
      </c>
      <c r="AS18" s="588"/>
      <c r="AT18" s="590">
        <f t="shared" si="22"/>
        <v>3</v>
      </c>
      <c r="AU18" s="590">
        <v>8</v>
      </c>
      <c r="AV18" s="590">
        <f t="shared" si="23"/>
        <v>11</v>
      </c>
      <c r="AW18" s="591" t="str">
        <f t="shared" si="24"/>
        <v>Extremadura</v>
      </c>
      <c r="AX18" s="592">
        <f t="shared" si="25"/>
        <v>24.433888424064129</v>
      </c>
    </row>
    <row r="19" spans="1:50" s="232" customFormat="1" ht="18" customHeight="1" x14ac:dyDescent="0.15">
      <c r="A19" s="677"/>
      <c r="B19" s="678" t="s">
        <v>44</v>
      </c>
      <c r="C19" s="679"/>
      <c r="D19" s="680">
        <f t="shared" si="5"/>
        <v>7792611</v>
      </c>
      <c r="E19" s="681">
        <f t="shared" si="0"/>
        <v>16.413990650319683</v>
      </c>
      <c r="F19" s="679"/>
      <c r="G19" s="682">
        <f>'20pobl'!J20</f>
        <v>6290816</v>
      </c>
      <c r="H19" s="683">
        <f t="shared" si="6"/>
        <v>16.556343086096817</v>
      </c>
      <c r="I19" s="679"/>
      <c r="J19" s="682">
        <f>'20pobl'!Q20</f>
        <v>1048523</v>
      </c>
      <c r="K19" s="683">
        <f t="shared" si="7"/>
        <v>15.851821301810395</v>
      </c>
      <c r="L19" s="679"/>
      <c r="M19" s="682">
        <f>'20pobl'!X20</f>
        <v>453272</v>
      </c>
      <c r="N19" s="683">
        <f t="shared" si="1"/>
        <v>15.823867692704059</v>
      </c>
      <c r="O19" s="679"/>
      <c r="P19" s="684">
        <f t="shared" si="8"/>
        <v>187648</v>
      </c>
      <c r="Q19" s="685">
        <f t="shared" si="9"/>
        <v>2.4080247300936746</v>
      </c>
      <c r="R19" s="679"/>
      <c r="S19" s="682">
        <f>'44apbpcasaad'!G20</f>
        <v>51684</v>
      </c>
      <c r="T19" s="686">
        <f t="shared" si="10"/>
        <v>0.82157863145258103</v>
      </c>
      <c r="U19" s="679"/>
      <c r="V19" s="682">
        <f>'44apbpcasaad'!J20</f>
        <v>37647</v>
      </c>
      <c r="W19" s="686">
        <f t="shared" si="11"/>
        <v>3.5904791788067598</v>
      </c>
      <c r="X19" s="679"/>
      <c r="Y19" s="682">
        <f>'44apbpcasaad'!M20</f>
        <v>98317</v>
      </c>
      <c r="Z19" s="610">
        <f t="shared" si="12"/>
        <v>21.690508127570201</v>
      </c>
      <c r="AA19" s="589"/>
      <c r="AB19" s="590">
        <f t="shared" si="2"/>
        <v>15</v>
      </c>
      <c r="AC19" s="590">
        <v>9</v>
      </c>
      <c r="AD19" s="590">
        <f t="shared" si="13"/>
        <v>20</v>
      </c>
      <c r="AE19" s="591" t="str">
        <f t="shared" si="3"/>
        <v>TOTAL</v>
      </c>
      <c r="AF19" s="592">
        <f t="shared" si="4"/>
        <v>2.7791223331989481</v>
      </c>
      <c r="AG19" s="588"/>
      <c r="AH19" s="590">
        <f t="shared" si="14"/>
        <v>13</v>
      </c>
      <c r="AI19" s="590">
        <v>9</v>
      </c>
      <c r="AJ19" s="590">
        <f t="shared" si="15"/>
        <v>12</v>
      </c>
      <c r="AK19" s="591" t="str">
        <f t="shared" si="16"/>
        <v>Galicia</v>
      </c>
      <c r="AL19" s="592">
        <f t="shared" si="17"/>
        <v>0.97508142027956057</v>
      </c>
      <c r="AM19" s="588"/>
      <c r="AN19" s="590">
        <f t="shared" si="18"/>
        <v>10</v>
      </c>
      <c r="AO19" s="590">
        <v>9</v>
      </c>
      <c r="AP19" s="590">
        <f t="shared" si="19"/>
        <v>10</v>
      </c>
      <c r="AQ19" s="591" t="str">
        <f t="shared" si="20"/>
        <v>Comunitat Valenciana</v>
      </c>
      <c r="AR19" s="592">
        <f t="shared" si="21"/>
        <v>3.7925160979125816</v>
      </c>
      <c r="AS19" s="588"/>
      <c r="AT19" s="590">
        <f t="shared" si="22"/>
        <v>15</v>
      </c>
      <c r="AU19" s="590">
        <v>9</v>
      </c>
      <c r="AV19" s="590">
        <f t="shared" si="23"/>
        <v>13</v>
      </c>
      <c r="AW19" s="591" t="str">
        <f t="shared" si="24"/>
        <v>Madrid, Comunidad de</v>
      </c>
      <c r="AX19" s="592">
        <f t="shared" si="25"/>
        <v>24.275536494595894</v>
      </c>
    </row>
    <row r="20" spans="1:50" s="232" customFormat="1" ht="18" customHeight="1" x14ac:dyDescent="0.15">
      <c r="A20" s="677"/>
      <c r="B20" s="678" t="s">
        <v>6</v>
      </c>
      <c r="C20" s="679"/>
      <c r="D20" s="680">
        <f t="shared" si="5"/>
        <v>5097967</v>
      </c>
      <c r="E20" s="681">
        <f t="shared" si="0"/>
        <v>10.738118799159649</v>
      </c>
      <c r="F20" s="679"/>
      <c r="G20" s="682">
        <f>'20pobl'!J21</f>
        <v>4079746</v>
      </c>
      <c r="H20" s="683">
        <f t="shared" si="6"/>
        <v>10.737188065925176</v>
      </c>
      <c r="I20" s="679"/>
      <c r="J20" s="682">
        <f>'20pobl'!Q21</f>
        <v>729753</v>
      </c>
      <c r="K20" s="683">
        <f t="shared" si="7"/>
        <v>11.032580258573288</v>
      </c>
      <c r="L20" s="679"/>
      <c r="M20" s="682">
        <f>'20pobl'!X21</f>
        <v>288468</v>
      </c>
      <c r="N20" s="683">
        <f t="shared" si="1"/>
        <v>10.070508360496467</v>
      </c>
      <c r="O20" s="679"/>
      <c r="P20" s="684">
        <f t="shared" si="8"/>
        <v>136992</v>
      </c>
      <c r="Q20" s="685">
        <f t="shared" si="9"/>
        <v>2.6871888342941412</v>
      </c>
      <c r="R20" s="679"/>
      <c r="S20" s="682">
        <f>'44apbpcasaad'!G21</f>
        <v>37706</v>
      </c>
      <c r="T20" s="686">
        <f t="shared" si="10"/>
        <v>0.92422420415388606</v>
      </c>
      <c r="U20" s="679"/>
      <c r="V20" s="682">
        <f>'44apbpcasaad'!J21</f>
        <v>27676</v>
      </c>
      <c r="W20" s="686">
        <f t="shared" si="11"/>
        <v>3.7925160979125816</v>
      </c>
      <c r="X20" s="679"/>
      <c r="Y20" s="682">
        <f>'44apbpcasaad'!M21</f>
        <v>71610</v>
      </c>
      <c r="Z20" s="610">
        <f t="shared" si="12"/>
        <v>24.824243936935812</v>
      </c>
      <c r="AA20" s="589"/>
      <c r="AB20" s="590">
        <f t="shared" si="2"/>
        <v>11</v>
      </c>
      <c r="AC20" s="590">
        <v>10</v>
      </c>
      <c r="AD20" s="590">
        <f t="shared" si="13"/>
        <v>17</v>
      </c>
      <c r="AE20" s="591" t="str">
        <f t="shared" si="3"/>
        <v>Rioja, La</v>
      </c>
      <c r="AF20" s="593">
        <f t="shared" si="4"/>
        <v>2.6999737411376339</v>
      </c>
      <c r="AG20" s="588"/>
      <c r="AH20" s="590">
        <f t="shared" si="14"/>
        <v>12</v>
      </c>
      <c r="AI20" s="590">
        <v>10</v>
      </c>
      <c r="AJ20" s="590">
        <f t="shared" si="15"/>
        <v>20</v>
      </c>
      <c r="AK20" s="591" t="str">
        <f t="shared" si="16"/>
        <v>TOTAL</v>
      </c>
      <c r="AL20" s="592">
        <f t="shared" si="17"/>
        <v>0.9506740242038656</v>
      </c>
      <c r="AM20" s="588"/>
      <c r="AN20" s="590">
        <f t="shared" si="18"/>
        <v>9</v>
      </c>
      <c r="AO20" s="590">
        <v>10</v>
      </c>
      <c r="AP20" s="590">
        <f t="shared" si="19"/>
        <v>9</v>
      </c>
      <c r="AQ20" s="591" t="str">
        <f t="shared" si="20"/>
        <v>Cataluña</v>
      </c>
      <c r="AR20" s="592">
        <f t="shared" si="21"/>
        <v>3.5904791788067598</v>
      </c>
      <c r="AS20" s="588"/>
      <c r="AT20" s="590">
        <f t="shared" si="22"/>
        <v>6</v>
      </c>
      <c r="AU20" s="590">
        <v>10</v>
      </c>
      <c r="AV20" s="590">
        <f t="shared" si="23"/>
        <v>2</v>
      </c>
      <c r="AW20" s="591" t="str">
        <f t="shared" si="24"/>
        <v>Aragón</v>
      </c>
      <c r="AX20" s="592">
        <f t="shared" si="25"/>
        <v>23.558103802089242</v>
      </c>
    </row>
    <row r="21" spans="1:50" s="232" customFormat="1" ht="18" customHeight="1" x14ac:dyDescent="0.15">
      <c r="A21" s="677"/>
      <c r="B21" s="678" t="s">
        <v>5</v>
      </c>
      <c r="C21" s="679"/>
      <c r="D21" s="680">
        <f t="shared" si="5"/>
        <v>1054776</v>
      </c>
      <c r="E21" s="681">
        <f t="shared" si="0"/>
        <v>2.221730739822839</v>
      </c>
      <c r="F21" s="679"/>
      <c r="G21" s="682">
        <f>'20pobl'!J22</f>
        <v>828053</v>
      </c>
      <c r="H21" s="683">
        <f t="shared" si="6"/>
        <v>2.1792927279182428</v>
      </c>
      <c r="I21" s="679"/>
      <c r="J21" s="682">
        <f>'20pobl'!Q22</f>
        <v>152621</v>
      </c>
      <c r="K21" s="683">
        <f t="shared" si="7"/>
        <v>2.3073607530818152</v>
      </c>
      <c r="L21" s="679"/>
      <c r="M21" s="682">
        <f>'20pobl'!X22</f>
        <v>74102</v>
      </c>
      <c r="N21" s="683">
        <f t="shared" si="1"/>
        <v>2.5869240627366263</v>
      </c>
      <c r="O21" s="679"/>
      <c r="P21" s="684">
        <f t="shared" si="8"/>
        <v>32637</v>
      </c>
      <c r="Q21" s="685">
        <f t="shared" si="9"/>
        <v>3.0942114723884502</v>
      </c>
      <c r="R21" s="679"/>
      <c r="S21" s="682">
        <f>'44apbpcasaad'!G22</f>
        <v>8387</v>
      </c>
      <c r="T21" s="686">
        <f t="shared" si="10"/>
        <v>1.0128578726240953</v>
      </c>
      <c r="U21" s="679"/>
      <c r="V21" s="682">
        <f>'44apbpcasaad'!J22</f>
        <v>6144</v>
      </c>
      <c r="W21" s="686">
        <f t="shared" si="11"/>
        <v>4.0256583301118454</v>
      </c>
      <c r="X21" s="679"/>
      <c r="Y21" s="682">
        <f>'44apbpcasaad'!M22</f>
        <v>18106</v>
      </c>
      <c r="Z21" s="610">
        <f t="shared" si="12"/>
        <v>24.433888424064129</v>
      </c>
      <c r="AA21" s="589"/>
      <c r="AB21" s="590">
        <f t="shared" si="2"/>
        <v>4</v>
      </c>
      <c r="AC21" s="590">
        <v>11</v>
      </c>
      <c r="AD21" s="590">
        <f t="shared" si="13"/>
        <v>10</v>
      </c>
      <c r="AE21" s="591" t="str">
        <f t="shared" si="3"/>
        <v>Comunitat Valenciana</v>
      </c>
      <c r="AF21" s="592">
        <f t="shared" si="4"/>
        <v>2.6871888342941412</v>
      </c>
      <c r="AG21" s="588"/>
      <c r="AH21" s="590">
        <f t="shared" si="14"/>
        <v>5</v>
      </c>
      <c r="AI21" s="590">
        <v>11</v>
      </c>
      <c r="AJ21" s="590">
        <f t="shared" si="15"/>
        <v>8</v>
      </c>
      <c r="AK21" s="591" t="str">
        <f t="shared" si="16"/>
        <v>Castilla - La Mancha</v>
      </c>
      <c r="AL21" s="592">
        <f t="shared" si="17"/>
        <v>0.94503568238066715</v>
      </c>
      <c r="AM21" s="588"/>
      <c r="AN21" s="590">
        <f t="shared" si="18"/>
        <v>6</v>
      </c>
      <c r="AO21" s="590">
        <v>11</v>
      </c>
      <c r="AP21" s="590">
        <f t="shared" si="19"/>
        <v>2</v>
      </c>
      <c r="AQ21" s="591" t="str">
        <f t="shared" si="20"/>
        <v>Aragón</v>
      </c>
      <c r="AR21" s="592">
        <f t="shared" si="21"/>
        <v>3.5012068727961174</v>
      </c>
      <c r="AS21" s="588"/>
      <c r="AT21" s="590">
        <f t="shared" si="22"/>
        <v>8</v>
      </c>
      <c r="AU21" s="590">
        <v>11</v>
      </c>
      <c r="AV21" s="590">
        <f t="shared" si="23"/>
        <v>6</v>
      </c>
      <c r="AW21" s="591" t="str">
        <f t="shared" si="24"/>
        <v>Cantabria</v>
      </c>
      <c r="AX21" s="592">
        <f t="shared" si="25"/>
        <v>23.457151213805208</v>
      </c>
    </row>
    <row r="22" spans="1:50" s="232" customFormat="1" ht="18" customHeight="1" x14ac:dyDescent="0.15">
      <c r="A22" s="677"/>
      <c r="B22" s="678" t="s">
        <v>38</v>
      </c>
      <c r="C22" s="679"/>
      <c r="D22" s="680">
        <f t="shared" si="5"/>
        <v>2690464</v>
      </c>
      <c r="E22" s="681">
        <f t="shared" si="0"/>
        <v>5.6670672950339354</v>
      </c>
      <c r="F22" s="679"/>
      <c r="G22" s="682">
        <f>'20pobl'!J23</f>
        <v>1987834</v>
      </c>
      <c r="H22" s="683">
        <f t="shared" si="6"/>
        <v>5.231636357224275</v>
      </c>
      <c r="I22" s="679"/>
      <c r="J22" s="682">
        <f>'20pobl'!Q23</f>
        <v>464829</v>
      </c>
      <c r="K22" s="683">
        <f t="shared" si="7"/>
        <v>7.0273959120584131</v>
      </c>
      <c r="L22" s="679"/>
      <c r="M22" s="682">
        <f>'20pobl'!X23</f>
        <v>237801</v>
      </c>
      <c r="N22" s="683">
        <f t="shared" si="1"/>
        <v>8.3017074983513606</v>
      </c>
      <c r="O22" s="679"/>
      <c r="P22" s="684">
        <f t="shared" si="8"/>
        <v>69070</v>
      </c>
      <c r="Q22" s="685">
        <f t="shared" si="9"/>
        <v>2.5672151718067964</v>
      </c>
      <c r="R22" s="679"/>
      <c r="S22" s="682">
        <f>'44apbpcasaad'!G23</f>
        <v>19383</v>
      </c>
      <c r="T22" s="686">
        <f t="shared" si="10"/>
        <v>0.97508142027956057</v>
      </c>
      <c r="U22" s="679"/>
      <c r="V22" s="682">
        <f>'44apbpcasaad'!J23</f>
        <v>12491</v>
      </c>
      <c r="W22" s="686">
        <f t="shared" si="11"/>
        <v>2.6872247643757166</v>
      </c>
      <c r="X22" s="679"/>
      <c r="Y22" s="682">
        <f>'44apbpcasaad'!M23</f>
        <v>37196</v>
      </c>
      <c r="Z22" s="610">
        <f t="shared" si="12"/>
        <v>15.641649951009457</v>
      </c>
      <c r="AA22" s="589"/>
      <c r="AB22" s="590">
        <f t="shared" si="2"/>
        <v>12</v>
      </c>
      <c r="AC22" s="590">
        <v>12</v>
      </c>
      <c r="AD22" s="590">
        <f t="shared" si="13"/>
        <v>12</v>
      </c>
      <c r="AE22" s="591" t="str">
        <f t="shared" si="3"/>
        <v>Galicia</v>
      </c>
      <c r="AF22" s="592">
        <f t="shared" si="4"/>
        <v>2.5672151718067964</v>
      </c>
      <c r="AG22" s="588"/>
      <c r="AH22" s="590">
        <f t="shared" si="14"/>
        <v>9</v>
      </c>
      <c r="AI22" s="590">
        <v>12</v>
      </c>
      <c r="AJ22" s="590">
        <f t="shared" si="15"/>
        <v>10</v>
      </c>
      <c r="AK22" s="591" t="str">
        <f t="shared" si="16"/>
        <v>Comunitat Valenciana</v>
      </c>
      <c r="AL22" s="592">
        <f t="shared" si="17"/>
        <v>0.92422420415388606</v>
      </c>
      <c r="AM22" s="588"/>
      <c r="AN22" s="590">
        <f t="shared" si="18"/>
        <v>18</v>
      </c>
      <c r="AO22" s="590">
        <v>12</v>
      </c>
      <c r="AP22" s="590">
        <f t="shared" si="19"/>
        <v>13</v>
      </c>
      <c r="AQ22" s="591" t="str">
        <f t="shared" si="20"/>
        <v>Madrid, Comunidad de</v>
      </c>
      <c r="AR22" s="592">
        <f t="shared" si="21"/>
        <v>3.3701871171488449</v>
      </c>
      <c r="AS22" s="588"/>
      <c r="AT22" s="590">
        <f t="shared" si="22"/>
        <v>18</v>
      </c>
      <c r="AU22" s="590">
        <v>12</v>
      </c>
      <c r="AV22" s="590">
        <f t="shared" si="23"/>
        <v>14</v>
      </c>
      <c r="AW22" s="591" t="str">
        <f t="shared" si="24"/>
        <v>Murcia, Región de</v>
      </c>
      <c r="AX22" s="592">
        <f t="shared" si="25"/>
        <v>23.252470548824746</v>
      </c>
    </row>
    <row r="23" spans="1:50" s="232" customFormat="1" ht="18" customHeight="1" x14ac:dyDescent="0.15">
      <c r="A23" s="677"/>
      <c r="B23" s="678" t="s">
        <v>45</v>
      </c>
      <c r="C23" s="679"/>
      <c r="D23" s="680">
        <f t="shared" si="5"/>
        <v>6750336</v>
      </c>
      <c r="E23" s="681">
        <f t="shared" si="0"/>
        <v>14.218591431102663</v>
      </c>
      <c r="F23" s="679"/>
      <c r="G23" s="682">
        <f>'20pobl'!J24</f>
        <v>5514027</v>
      </c>
      <c r="H23" s="683">
        <f t="shared" si="6"/>
        <v>14.511968367537881</v>
      </c>
      <c r="I23" s="679"/>
      <c r="J23" s="682">
        <f>'20pobl'!Q24</f>
        <v>866035</v>
      </c>
      <c r="K23" s="683">
        <f t="shared" si="7"/>
        <v>13.092924104777257</v>
      </c>
      <c r="L23" s="679"/>
      <c r="M23" s="682">
        <f>'20pobl'!X24</f>
        <v>370274</v>
      </c>
      <c r="N23" s="683">
        <f t="shared" si="1"/>
        <v>12.92638147965968</v>
      </c>
      <c r="O23" s="679"/>
      <c r="P23" s="684">
        <f t="shared" si="8"/>
        <v>162755</v>
      </c>
      <c r="Q23" s="685">
        <f t="shared" si="9"/>
        <v>2.4110651677190589</v>
      </c>
      <c r="R23" s="679"/>
      <c r="S23" s="682">
        <f>'44apbpcasaad'!G24</f>
        <v>43682</v>
      </c>
      <c r="T23" s="686">
        <f t="shared" si="10"/>
        <v>0.79219778938333096</v>
      </c>
      <c r="U23" s="679"/>
      <c r="V23" s="682">
        <f>'44apbpcasaad'!J24</f>
        <v>29187</v>
      </c>
      <c r="W23" s="686">
        <f t="shared" si="11"/>
        <v>3.3701871171488449</v>
      </c>
      <c r="X23" s="679"/>
      <c r="Y23" s="682">
        <f>'44apbpcasaad'!M24</f>
        <v>89886</v>
      </c>
      <c r="Z23" s="610">
        <f t="shared" si="12"/>
        <v>24.275536494595894</v>
      </c>
      <c r="AA23" s="589"/>
      <c r="AB23" s="590">
        <f t="shared" si="2"/>
        <v>14</v>
      </c>
      <c r="AC23" s="590">
        <v>13</v>
      </c>
      <c r="AD23" s="590">
        <f t="shared" si="13"/>
        <v>14</v>
      </c>
      <c r="AE23" s="591" t="str">
        <f t="shared" si="3"/>
        <v>Murcia, Región de</v>
      </c>
      <c r="AF23" s="592">
        <f t="shared" si="4"/>
        <v>2.4722595402505942</v>
      </c>
      <c r="AG23" s="588"/>
      <c r="AH23" s="590">
        <f t="shared" si="14"/>
        <v>15</v>
      </c>
      <c r="AI23" s="590">
        <v>13</v>
      </c>
      <c r="AJ23" s="590">
        <f t="shared" si="15"/>
        <v>9</v>
      </c>
      <c r="AK23" s="591" t="str">
        <f t="shared" si="16"/>
        <v>Cataluña</v>
      </c>
      <c r="AL23" s="592">
        <f t="shared" si="17"/>
        <v>0.82157863145258103</v>
      </c>
      <c r="AM23" s="588"/>
      <c r="AN23" s="590">
        <f t="shared" si="18"/>
        <v>12</v>
      </c>
      <c r="AO23" s="590">
        <v>13</v>
      </c>
      <c r="AP23" s="590">
        <f t="shared" si="19"/>
        <v>16</v>
      </c>
      <c r="AQ23" s="591" t="str">
        <f t="shared" si="20"/>
        <v>País Vasco</v>
      </c>
      <c r="AR23" s="592">
        <f t="shared" si="21"/>
        <v>3.3371082358936608</v>
      </c>
      <c r="AS23" s="588"/>
      <c r="AT23" s="590">
        <f t="shared" si="22"/>
        <v>9</v>
      </c>
      <c r="AU23" s="590">
        <v>13</v>
      </c>
      <c r="AV23" s="590">
        <f t="shared" si="23"/>
        <v>16</v>
      </c>
      <c r="AW23" s="591" t="str">
        <f t="shared" si="24"/>
        <v>País Vasco</v>
      </c>
      <c r="AX23" s="592">
        <f t="shared" si="25"/>
        <v>23.047951439673085</v>
      </c>
    </row>
    <row r="24" spans="1:50" s="232" customFormat="1" ht="18" customHeight="1" x14ac:dyDescent="0.15">
      <c r="A24" s="677"/>
      <c r="B24" s="678" t="s">
        <v>46</v>
      </c>
      <c r="C24" s="679"/>
      <c r="D24" s="680">
        <f t="shared" si="5"/>
        <v>1531878</v>
      </c>
      <c r="E24" s="681">
        <f t="shared" si="0"/>
        <v>3.2266760357254345</v>
      </c>
      <c r="F24" s="679"/>
      <c r="G24" s="682">
        <f>'20pobl'!J25</f>
        <v>1285039</v>
      </c>
      <c r="H24" s="683">
        <f t="shared" si="6"/>
        <v>3.382001089050255</v>
      </c>
      <c r="I24" s="679"/>
      <c r="J24" s="682">
        <f>'20pobl'!Q25</f>
        <v>175195</v>
      </c>
      <c r="K24" s="683">
        <f t="shared" si="7"/>
        <v>2.6486398800700339</v>
      </c>
      <c r="L24" s="679"/>
      <c r="M24" s="682">
        <f>'20pobl'!X25</f>
        <v>71644</v>
      </c>
      <c r="N24" s="683">
        <f t="shared" si="1"/>
        <v>2.501114511763554</v>
      </c>
      <c r="O24" s="679"/>
      <c r="P24" s="684">
        <f t="shared" si="8"/>
        <v>37872</v>
      </c>
      <c r="Q24" s="685">
        <f t="shared" si="9"/>
        <v>2.4722595402505942</v>
      </c>
      <c r="R24" s="679"/>
      <c r="S24" s="682">
        <f>'44apbpcasaad'!G25</f>
        <v>13978</v>
      </c>
      <c r="T24" s="686">
        <f t="shared" si="10"/>
        <v>1.0877490877708771</v>
      </c>
      <c r="U24" s="679"/>
      <c r="V24" s="682">
        <f>'44apbpcasaad'!J25</f>
        <v>7235</v>
      </c>
      <c r="W24" s="686">
        <f t="shared" si="11"/>
        <v>4.1296840663260941</v>
      </c>
      <c r="X24" s="679"/>
      <c r="Y24" s="682">
        <f>'44apbpcasaad'!M25</f>
        <v>16659</v>
      </c>
      <c r="Z24" s="610">
        <f t="shared" si="12"/>
        <v>23.252470548824746</v>
      </c>
      <c r="AA24" s="589"/>
      <c r="AB24" s="590">
        <f t="shared" si="2"/>
        <v>13</v>
      </c>
      <c r="AC24" s="590">
        <v>14</v>
      </c>
      <c r="AD24" s="590">
        <f t="shared" si="13"/>
        <v>13</v>
      </c>
      <c r="AE24" s="591" t="str">
        <f t="shared" si="3"/>
        <v>Madrid, Comunidad de</v>
      </c>
      <c r="AF24" s="592">
        <f t="shared" si="4"/>
        <v>2.4110651677190589</v>
      </c>
      <c r="AG24" s="588"/>
      <c r="AH24" s="590">
        <f t="shared" si="14"/>
        <v>4</v>
      </c>
      <c r="AI24" s="590">
        <v>14</v>
      </c>
      <c r="AJ24" s="590">
        <f t="shared" si="15"/>
        <v>5</v>
      </c>
      <c r="AK24" s="591" t="str">
        <f t="shared" si="16"/>
        <v>Canarias</v>
      </c>
      <c r="AL24" s="592">
        <f t="shared" si="17"/>
        <v>0.81857943722248139</v>
      </c>
      <c r="AM24" s="588"/>
      <c r="AN24" s="590">
        <f t="shared" si="18"/>
        <v>5</v>
      </c>
      <c r="AO24" s="590">
        <v>14</v>
      </c>
      <c r="AP24" s="590">
        <f t="shared" si="19"/>
        <v>18</v>
      </c>
      <c r="AQ24" s="591" t="str">
        <f t="shared" si="20"/>
        <v>Ceuta y Melilla</v>
      </c>
      <c r="AR24" s="592">
        <f t="shared" si="21"/>
        <v>3.3029839835183092</v>
      </c>
      <c r="AS24" s="588"/>
      <c r="AT24" s="590">
        <f t="shared" si="22"/>
        <v>12</v>
      </c>
      <c r="AU24" s="590">
        <v>14</v>
      </c>
      <c r="AV24" s="590">
        <f t="shared" si="23"/>
        <v>15</v>
      </c>
      <c r="AW24" s="591" t="str">
        <f t="shared" si="24"/>
        <v>Navarra, Comunidad Foral de</v>
      </c>
      <c r="AX24" s="592">
        <f t="shared" si="25"/>
        <v>22.848256907276145</v>
      </c>
    </row>
    <row r="25" spans="1:50" s="232" customFormat="1" ht="18" customHeight="1" x14ac:dyDescent="0.15">
      <c r="B25" s="678" t="s">
        <v>47</v>
      </c>
      <c r="C25" s="679"/>
      <c r="D25" s="687">
        <f t="shared" si="5"/>
        <v>664117</v>
      </c>
      <c r="E25" s="681">
        <f t="shared" si="0"/>
        <v>1.3988649284198011</v>
      </c>
      <c r="F25" s="679"/>
      <c r="G25" s="688">
        <f>'20pobl'!J26</f>
        <v>529501</v>
      </c>
      <c r="H25" s="683">
        <f t="shared" si="6"/>
        <v>1.3935553385175072</v>
      </c>
      <c r="I25" s="679"/>
      <c r="J25" s="688">
        <f>'20pobl'!Q26</f>
        <v>93138</v>
      </c>
      <c r="K25" s="683">
        <f>J25*100/$J$30</f>
        <v>1.408082543165974</v>
      </c>
      <c r="L25" s="679"/>
      <c r="M25" s="688">
        <f>'20pobl'!X26</f>
        <v>41478</v>
      </c>
      <c r="N25" s="683">
        <f t="shared" si="1"/>
        <v>1.4480099899353567</v>
      </c>
      <c r="O25" s="679"/>
      <c r="P25" s="689">
        <f t="shared" si="8"/>
        <v>15327</v>
      </c>
      <c r="Q25" s="685">
        <f t="shared" si="9"/>
        <v>2.3078764735731805</v>
      </c>
      <c r="R25" s="679"/>
      <c r="S25" s="688">
        <f>'44apbpcasaad'!G26</f>
        <v>3271</v>
      </c>
      <c r="T25" s="686">
        <f t="shared" si="10"/>
        <v>0.6177514301200564</v>
      </c>
      <c r="U25" s="679"/>
      <c r="V25" s="688">
        <f>'44apbpcasaad'!J26</f>
        <v>2579</v>
      </c>
      <c r="W25" s="686">
        <f t="shared" si="11"/>
        <v>2.7690094268719534</v>
      </c>
      <c r="X25" s="679"/>
      <c r="Y25" s="688">
        <f>'44apbpcasaad'!M26</f>
        <v>9477</v>
      </c>
      <c r="Z25" s="610">
        <f t="shared" si="12"/>
        <v>22.848256907276145</v>
      </c>
      <c r="AA25" s="589"/>
      <c r="AB25" s="590">
        <f t="shared" si="2"/>
        <v>16</v>
      </c>
      <c r="AC25" s="590">
        <v>15</v>
      </c>
      <c r="AD25" s="590">
        <f t="shared" si="13"/>
        <v>9</v>
      </c>
      <c r="AE25" s="591" t="str">
        <f t="shared" si="3"/>
        <v>Cataluña</v>
      </c>
      <c r="AF25" s="592">
        <f t="shared" si="4"/>
        <v>2.4080247300936746</v>
      </c>
      <c r="AG25" s="588"/>
      <c r="AH25" s="590">
        <f t="shared" si="14"/>
        <v>18</v>
      </c>
      <c r="AI25" s="590">
        <v>15</v>
      </c>
      <c r="AJ25" s="590">
        <f t="shared" si="15"/>
        <v>13</v>
      </c>
      <c r="AK25" s="591" t="str">
        <f t="shared" si="16"/>
        <v>Madrid, Comunidad de</v>
      </c>
      <c r="AL25" s="592">
        <f t="shared" si="17"/>
        <v>0.79219778938333096</v>
      </c>
      <c r="AM25" s="588"/>
      <c r="AN25" s="590">
        <f t="shared" si="18"/>
        <v>17</v>
      </c>
      <c r="AO25" s="590">
        <v>15</v>
      </c>
      <c r="AP25" s="590">
        <f t="shared" si="19"/>
        <v>17</v>
      </c>
      <c r="AQ25" s="591" t="str">
        <f t="shared" si="20"/>
        <v>Rioja, La</v>
      </c>
      <c r="AR25" s="592">
        <f t="shared" si="21"/>
        <v>3.3012202954399488</v>
      </c>
      <c r="AS25" s="588"/>
      <c r="AT25" s="590">
        <f t="shared" si="22"/>
        <v>14</v>
      </c>
      <c r="AU25" s="590">
        <v>15</v>
      </c>
      <c r="AV25" s="590">
        <f t="shared" si="23"/>
        <v>9</v>
      </c>
      <c r="AW25" s="591" t="str">
        <f t="shared" si="24"/>
        <v>Cataluña</v>
      </c>
      <c r="AX25" s="592">
        <f t="shared" si="25"/>
        <v>21.690508127570201</v>
      </c>
    </row>
    <row r="26" spans="1:50" s="232" customFormat="1" ht="18" customHeight="1" x14ac:dyDescent="0.15">
      <c r="B26" s="678" t="s">
        <v>48</v>
      </c>
      <c r="C26" s="679"/>
      <c r="D26" s="687">
        <f t="shared" si="5"/>
        <v>2208174</v>
      </c>
      <c r="E26" s="681">
        <f t="shared" si="0"/>
        <v>4.6511942390399073</v>
      </c>
      <c r="F26" s="679"/>
      <c r="G26" s="688">
        <f>'20pobl'!J27</f>
        <v>1695657</v>
      </c>
      <c r="H26" s="683">
        <f t="shared" si="6"/>
        <v>4.4626768686831202</v>
      </c>
      <c r="I26" s="679"/>
      <c r="J26" s="688">
        <f>'20pobl'!Q27</f>
        <v>353210</v>
      </c>
      <c r="K26" s="683">
        <f t="shared" si="7"/>
        <v>5.3399131940953604</v>
      </c>
      <c r="L26" s="679"/>
      <c r="M26" s="688">
        <f>'20pobl'!X27</f>
        <v>159307</v>
      </c>
      <c r="N26" s="683">
        <f t="shared" si="1"/>
        <v>5.561457338025745</v>
      </c>
      <c r="O26" s="679"/>
      <c r="P26" s="689">
        <f t="shared" si="8"/>
        <v>65350</v>
      </c>
      <c r="Q26" s="685">
        <f t="shared" si="9"/>
        <v>2.9594588107640067</v>
      </c>
      <c r="R26" s="679"/>
      <c r="S26" s="688">
        <f>'44apbpcasaad'!G27</f>
        <v>16846</v>
      </c>
      <c r="T26" s="686">
        <f t="shared" si="10"/>
        <v>0.99347922368733776</v>
      </c>
      <c r="U26" s="679"/>
      <c r="V26" s="688">
        <f>'44apbpcasaad'!J27</f>
        <v>11787</v>
      </c>
      <c r="W26" s="686">
        <f t="shared" si="11"/>
        <v>3.3371082358936608</v>
      </c>
      <c r="X26" s="679"/>
      <c r="Y26" s="688">
        <f>'44apbpcasaad'!M27</f>
        <v>36717</v>
      </c>
      <c r="Z26" s="610">
        <f t="shared" si="12"/>
        <v>23.047951439673085</v>
      </c>
      <c r="AA26" s="589"/>
      <c r="AB26" s="590">
        <f t="shared" si="2"/>
        <v>6</v>
      </c>
      <c r="AC26" s="590">
        <v>16</v>
      </c>
      <c r="AD26" s="590">
        <f t="shared" si="13"/>
        <v>15</v>
      </c>
      <c r="AE26" s="591" t="str">
        <f t="shared" si="3"/>
        <v>Navarra, Comunidad Foral de</v>
      </c>
      <c r="AF26" s="593">
        <f t="shared" si="4"/>
        <v>2.3078764735731805</v>
      </c>
      <c r="AG26" s="588"/>
      <c r="AH26" s="590">
        <f t="shared" si="14"/>
        <v>8</v>
      </c>
      <c r="AI26" s="590">
        <v>16</v>
      </c>
      <c r="AJ26" s="590">
        <f t="shared" si="15"/>
        <v>2</v>
      </c>
      <c r="AK26" s="591" t="str">
        <f t="shared" si="16"/>
        <v>Aragón</v>
      </c>
      <c r="AL26" s="592">
        <f t="shared" si="17"/>
        <v>0.76641625886289766</v>
      </c>
      <c r="AM26" s="588"/>
      <c r="AN26" s="590">
        <f t="shared" si="18"/>
        <v>13</v>
      </c>
      <c r="AO26" s="590">
        <v>16</v>
      </c>
      <c r="AP26" s="590">
        <f t="shared" si="19"/>
        <v>3</v>
      </c>
      <c r="AQ26" s="591" t="str">
        <f t="shared" si="20"/>
        <v>Asturias, Principado de</v>
      </c>
      <c r="AR26" s="592">
        <f t="shared" si="21"/>
        <v>3.0574504370070348</v>
      </c>
      <c r="AS26" s="588"/>
      <c r="AT26" s="590">
        <f t="shared" si="22"/>
        <v>13</v>
      </c>
      <c r="AU26" s="590">
        <v>16</v>
      </c>
      <c r="AV26" s="590">
        <f t="shared" si="23"/>
        <v>18</v>
      </c>
      <c r="AW26" s="591" t="str">
        <f t="shared" si="24"/>
        <v>Ceuta y Melilla</v>
      </c>
      <c r="AX26" s="592">
        <f t="shared" si="25"/>
        <v>19.139740687384236</v>
      </c>
    </row>
    <row r="27" spans="1:50" s="232" customFormat="1" ht="18" customHeight="1" x14ac:dyDescent="0.15">
      <c r="B27" s="678" t="s">
        <v>49</v>
      </c>
      <c r="C27" s="679"/>
      <c r="D27" s="687">
        <f t="shared" si="5"/>
        <v>319892</v>
      </c>
      <c r="E27" s="690">
        <f t="shared" si="0"/>
        <v>0.67380551872948147</v>
      </c>
      <c r="F27" s="679"/>
      <c r="G27" s="688">
        <f>'20pobl'!J28</f>
        <v>251041</v>
      </c>
      <c r="H27" s="691">
        <f t="shared" si="6"/>
        <v>0.66069662897100012</v>
      </c>
      <c r="I27" s="679"/>
      <c r="J27" s="688">
        <f>'20pobl'!Q28</f>
        <v>46710</v>
      </c>
      <c r="K27" s="691">
        <f t="shared" si="7"/>
        <v>0.70617294328075164</v>
      </c>
      <c r="L27" s="679"/>
      <c r="M27" s="688">
        <f>'20pobl'!X28</f>
        <v>22141</v>
      </c>
      <c r="N27" s="691">
        <f t="shared" si="1"/>
        <v>0.77294925471716891</v>
      </c>
      <c r="O27" s="679"/>
      <c r="P27" s="689">
        <f t="shared" si="8"/>
        <v>8637</v>
      </c>
      <c r="Q27" s="692">
        <f t="shared" si="9"/>
        <v>2.6999737411376339</v>
      </c>
      <c r="R27" s="679"/>
      <c r="S27" s="688">
        <f>'44apbpcasaad'!G28</f>
        <v>1530</v>
      </c>
      <c r="T27" s="415">
        <f t="shared" si="10"/>
        <v>0.60946219940169133</v>
      </c>
      <c r="U27" s="679"/>
      <c r="V27" s="688">
        <f>'44apbpcasaad'!J28</f>
        <v>1542</v>
      </c>
      <c r="W27" s="415">
        <f t="shared" si="11"/>
        <v>3.3012202954399488</v>
      </c>
      <c r="X27" s="679"/>
      <c r="Y27" s="688">
        <f>'44apbpcasaad'!M28</f>
        <v>5565</v>
      </c>
      <c r="Z27" s="613">
        <f t="shared" si="12"/>
        <v>25.134366108125196</v>
      </c>
      <c r="AA27" s="589"/>
      <c r="AB27" s="590">
        <f t="shared" si="2"/>
        <v>10</v>
      </c>
      <c r="AC27" s="590">
        <v>17</v>
      </c>
      <c r="AD27" s="590">
        <f t="shared" si="13"/>
        <v>4</v>
      </c>
      <c r="AE27" s="591" t="str">
        <f t="shared" si="3"/>
        <v>Balears, Illes</v>
      </c>
      <c r="AF27" s="592">
        <f t="shared" si="4"/>
        <v>2.2771253183802616</v>
      </c>
      <c r="AG27" s="588"/>
      <c r="AH27" s="590">
        <f t="shared" si="14"/>
        <v>19</v>
      </c>
      <c r="AI27" s="590">
        <v>17</v>
      </c>
      <c r="AJ27" s="590">
        <f t="shared" si="15"/>
        <v>4</v>
      </c>
      <c r="AK27" s="591" t="str">
        <f t="shared" si="16"/>
        <v>Balears, Illes</v>
      </c>
      <c r="AL27" s="592">
        <f t="shared" si="17"/>
        <v>0.71771501482160238</v>
      </c>
      <c r="AM27" s="588"/>
      <c r="AN27" s="590">
        <f t="shared" si="18"/>
        <v>15</v>
      </c>
      <c r="AO27" s="590">
        <v>17</v>
      </c>
      <c r="AP27" s="590">
        <f t="shared" si="19"/>
        <v>15</v>
      </c>
      <c r="AQ27" s="591" t="str">
        <f t="shared" si="20"/>
        <v>Navarra, Comunidad Foral de</v>
      </c>
      <c r="AR27" s="592">
        <f t="shared" si="21"/>
        <v>2.7690094268719534</v>
      </c>
      <c r="AS27" s="588"/>
      <c r="AT27" s="590">
        <f t="shared" si="22"/>
        <v>5</v>
      </c>
      <c r="AU27" s="590">
        <v>17</v>
      </c>
      <c r="AV27" s="590">
        <f t="shared" si="23"/>
        <v>3</v>
      </c>
      <c r="AW27" s="591" t="str">
        <f t="shared" si="24"/>
        <v>Asturias, Principado de</v>
      </c>
      <c r="AX27" s="592">
        <f t="shared" si="25"/>
        <v>18.341625985730378</v>
      </c>
    </row>
    <row r="28" spans="1:50" s="232" customFormat="1" ht="18" customHeight="1" x14ac:dyDescent="0.15">
      <c r="B28" s="678" t="s">
        <v>4</v>
      </c>
      <c r="C28" s="679"/>
      <c r="D28" s="687">
        <f t="shared" si="5"/>
        <v>168287</v>
      </c>
      <c r="E28" s="690">
        <f t="shared" si="0"/>
        <v>0.35447185090726951</v>
      </c>
      <c r="F28" s="679"/>
      <c r="G28" s="688">
        <f>'20pobl'!J29</f>
        <v>148381</v>
      </c>
      <c r="H28" s="691">
        <f t="shared" si="6"/>
        <v>0.39051320901106185</v>
      </c>
      <c r="I28" s="679"/>
      <c r="J28" s="688">
        <f>'20pobl'!Q29</f>
        <v>15047</v>
      </c>
      <c r="K28" s="691">
        <f t="shared" si="7"/>
        <v>0.2274841421011661</v>
      </c>
      <c r="L28" s="679"/>
      <c r="M28" s="688">
        <f>'20pobl'!X29</f>
        <v>4859</v>
      </c>
      <c r="N28" s="691">
        <f t="shared" si="1"/>
        <v>0.16962921406759962</v>
      </c>
      <c r="O28" s="679"/>
      <c r="P28" s="689">
        <f t="shared" si="8"/>
        <v>3183</v>
      </c>
      <c r="Q28" s="692">
        <f t="shared" si="9"/>
        <v>1.8914116954963842</v>
      </c>
      <c r="R28" s="679"/>
      <c r="S28" s="688">
        <f>'44apbpcasaad'!G29</f>
        <v>1756</v>
      </c>
      <c r="T28" s="415">
        <f t="shared" si="10"/>
        <v>1.1834399282927059</v>
      </c>
      <c r="U28" s="679"/>
      <c r="V28" s="688">
        <f>'44apbpcasaad'!J29</f>
        <v>497</v>
      </c>
      <c r="W28" s="415">
        <f t="shared" si="11"/>
        <v>3.3029839835183092</v>
      </c>
      <c r="X28" s="679"/>
      <c r="Y28" s="688">
        <f>'44apbpcasaad'!M29</f>
        <v>930</v>
      </c>
      <c r="Z28" s="613">
        <f t="shared" si="12"/>
        <v>19.139740687384236</v>
      </c>
      <c r="AA28" s="589"/>
      <c r="AB28" s="590">
        <f t="shared" si="2"/>
        <v>18</v>
      </c>
      <c r="AC28" s="590">
        <v>18</v>
      </c>
      <c r="AD28" s="590">
        <f t="shared" si="13"/>
        <v>18</v>
      </c>
      <c r="AE28" s="591" t="str">
        <f t="shared" si="3"/>
        <v>Ceuta y Melilla</v>
      </c>
      <c r="AF28" s="592">
        <f t="shared" si="4"/>
        <v>1.8914116954963842</v>
      </c>
      <c r="AG28" s="588"/>
      <c r="AH28" s="590">
        <f t="shared" si="14"/>
        <v>2</v>
      </c>
      <c r="AI28" s="590">
        <v>18</v>
      </c>
      <c r="AJ28" s="590">
        <f t="shared" si="15"/>
        <v>15</v>
      </c>
      <c r="AK28" s="591" t="str">
        <f t="shared" si="16"/>
        <v>Navarra, Comunidad Foral de</v>
      </c>
      <c r="AL28" s="592">
        <f t="shared" si="17"/>
        <v>0.6177514301200564</v>
      </c>
      <c r="AM28" s="588"/>
      <c r="AN28" s="590">
        <f t="shared" si="18"/>
        <v>14</v>
      </c>
      <c r="AO28" s="590">
        <v>18</v>
      </c>
      <c r="AP28" s="590">
        <f t="shared" si="19"/>
        <v>12</v>
      </c>
      <c r="AQ28" s="591" t="str">
        <f t="shared" si="20"/>
        <v>Galicia</v>
      </c>
      <c r="AR28" s="592">
        <f t="shared" si="21"/>
        <v>2.6872247643757166</v>
      </c>
      <c r="AS28" s="588"/>
      <c r="AT28" s="590">
        <f t="shared" si="22"/>
        <v>16</v>
      </c>
      <c r="AU28" s="590">
        <v>18</v>
      </c>
      <c r="AV28" s="590">
        <f t="shared" si="23"/>
        <v>12</v>
      </c>
      <c r="AW28" s="591" t="str">
        <f t="shared" si="24"/>
        <v>Galicia</v>
      </c>
      <c r="AX28" s="592">
        <f t="shared" si="25"/>
        <v>15.641649951009457</v>
      </c>
    </row>
    <row r="29" spans="1:50" s="232" customFormat="1" ht="3.75" customHeight="1" x14ac:dyDescent="0.15">
      <c r="A29" s="677"/>
      <c r="B29" s="431"/>
      <c r="C29" s="514"/>
      <c r="D29" s="431"/>
      <c r="E29" s="693"/>
      <c r="F29" s="514"/>
      <c r="G29" s="431"/>
      <c r="H29" s="694"/>
      <c r="I29" s="514"/>
      <c r="J29" s="431"/>
      <c r="K29" s="694"/>
      <c r="L29" s="514"/>
      <c r="M29" s="431"/>
      <c r="N29" s="694"/>
      <c r="O29" s="514"/>
      <c r="P29" s="431"/>
      <c r="Q29" s="695"/>
      <c r="R29" s="514"/>
      <c r="S29" s="431"/>
      <c r="T29" s="696"/>
      <c r="U29" s="514"/>
      <c r="V29" s="431"/>
      <c r="W29" s="694"/>
      <c r="X29" s="514"/>
      <c r="Y29" s="431"/>
      <c r="Z29" s="594"/>
      <c r="AA29" s="589"/>
      <c r="AB29" s="586"/>
      <c r="AC29" s="586"/>
      <c r="AD29" s="590">
        <f>MATCH(AC30,AB$11:AB$30,0)</f>
        <v>5</v>
      </c>
      <c r="AE29" s="591" t="str">
        <f t="shared" si="3"/>
        <v>Canarias</v>
      </c>
      <c r="AF29" s="592">
        <f t="shared" si="4"/>
        <v>1.6423742286016307</v>
      </c>
      <c r="AG29" s="588"/>
      <c r="AH29" s="586"/>
      <c r="AI29" s="586"/>
      <c r="AJ29" s="590">
        <f>MATCH(AI30,AH$11:AH$30,0)</f>
        <v>17</v>
      </c>
      <c r="AK29" s="591" t="str">
        <f t="shared" si="16"/>
        <v>Rioja, La</v>
      </c>
      <c r="AL29" s="592">
        <f t="shared" si="17"/>
        <v>0.60946219940169133</v>
      </c>
      <c r="AM29" s="588"/>
      <c r="AN29" s="586"/>
      <c r="AO29" s="586"/>
      <c r="AP29" s="590">
        <f>MATCH(AO30,AN$11:AN$30,0)</f>
        <v>5</v>
      </c>
      <c r="AQ29" s="591" t="str">
        <f t="shared" si="20"/>
        <v>Canarias</v>
      </c>
      <c r="AR29" s="592">
        <f>INDEX(W$11:W$30,AP29,1)</f>
        <v>2.4890237836045244</v>
      </c>
      <c r="AS29" s="588"/>
      <c r="AT29" s="586"/>
      <c r="AU29" s="586"/>
      <c r="AV29" s="590">
        <f>MATCH(AU30,AT$11:AT$30,0)</f>
        <v>5</v>
      </c>
      <c r="AW29" s="591" t="str">
        <f t="shared" si="24"/>
        <v>Canarias</v>
      </c>
      <c r="AX29" s="592">
        <f t="shared" si="25"/>
        <v>14.758666932078912</v>
      </c>
    </row>
    <row r="30" spans="1:50" s="440" customFormat="1" ht="18" customHeight="1" x14ac:dyDescent="0.15">
      <c r="B30" s="697" t="s">
        <v>3</v>
      </c>
      <c r="C30" s="675"/>
      <c r="D30" s="698">
        <f>SUM(D11:D28)</f>
        <v>47475420</v>
      </c>
      <c r="E30" s="696">
        <f>SUM(E11:E28)</f>
        <v>100</v>
      </c>
      <c r="F30" s="675"/>
      <c r="G30" s="698">
        <f>SUM(G11:G28)</f>
        <v>37996410</v>
      </c>
      <c r="H30" s="699">
        <f>SUM(H11:H28)</f>
        <v>99.999999999999972</v>
      </c>
      <c r="I30" s="675"/>
      <c r="J30" s="698">
        <f>SUM(J11:J28)</f>
        <v>6614527</v>
      </c>
      <c r="K30" s="699">
        <f>SUM(K11:K28)</f>
        <v>99.999999999999986</v>
      </c>
      <c r="L30" s="675"/>
      <c r="M30" s="698">
        <f>SUM(M11:M28)</f>
        <v>2864483</v>
      </c>
      <c r="N30" s="699">
        <f>SUM(N11:N28)</f>
        <v>100.00000000000001</v>
      </c>
      <c r="O30" s="675"/>
      <c r="P30" s="698">
        <f>SUM(P11:P28)</f>
        <v>1319400</v>
      </c>
      <c r="Q30" s="695">
        <f>P30*100/D30</f>
        <v>2.7791223331989481</v>
      </c>
      <c r="R30" s="675"/>
      <c r="S30" s="698">
        <f>SUM(S11:S28)</f>
        <v>361222</v>
      </c>
      <c r="T30" s="696">
        <f>S30*100/G30</f>
        <v>0.9506740242038656</v>
      </c>
      <c r="U30" s="675"/>
      <c r="V30" s="698">
        <f>SUM(V11:V28)</f>
        <v>253873</v>
      </c>
      <c r="W30" s="696">
        <f>V30*100/J30</f>
        <v>3.8381126874226985</v>
      </c>
      <c r="X30" s="675"/>
      <c r="Y30" s="698">
        <f>SUM(Y11:Y28)</f>
        <v>704305</v>
      </c>
      <c r="Z30" s="595">
        <f>Y30*100/M30</f>
        <v>24.587508461387273</v>
      </c>
      <c r="AA30" s="589"/>
      <c r="AB30" s="590">
        <f>_xlfn.RANK.EQ(Q30,Q$11:Q$30,0)</f>
        <v>9</v>
      </c>
      <c r="AC30" s="590">
        <v>19</v>
      </c>
      <c r="AD30" s="586"/>
      <c r="AE30" s="586"/>
      <c r="AF30" s="596"/>
      <c r="AG30" s="298"/>
      <c r="AH30" s="590">
        <f t="shared" si="14"/>
        <v>10</v>
      </c>
      <c r="AI30" s="590">
        <v>19</v>
      </c>
      <c r="AJ30" s="586"/>
      <c r="AK30" s="586"/>
      <c r="AL30" s="596"/>
      <c r="AM30" s="298"/>
      <c r="AN30" s="590">
        <f t="shared" si="18"/>
        <v>8</v>
      </c>
      <c r="AO30" s="590">
        <v>19</v>
      </c>
      <c r="AP30" s="586"/>
      <c r="AQ30" s="586"/>
      <c r="AR30" s="596"/>
      <c r="AS30" s="298"/>
      <c r="AT30" s="590">
        <f t="shared" si="22"/>
        <v>7</v>
      </c>
      <c r="AU30" s="590">
        <v>19</v>
      </c>
      <c r="AV30" s="586"/>
      <c r="AW30" s="586"/>
      <c r="AX30" s="596"/>
    </row>
    <row r="31" spans="1:50" s="440" customFormat="1" ht="5.25" customHeight="1" x14ac:dyDescent="0.2">
      <c r="B31" s="785" t="s">
        <v>42</v>
      </c>
      <c r="C31" s="786"/>
      <c r="D31" s="786"/>
      <c r="E31" s="786"/>
      <c r="F31" s="786"/>
      <c r="G31" s="786"/>
      <c r="H31" s="786"/>
      <c r="I31" s="786"/>
      <c r="R31" s="786"/>
      <c r="Z31" s="298"/>
      <c r="AA31" s="298"/>
      <c r="AB31" s="298"/>
      <c r="AC31" s="298"/>
      <c r="AD31" s="298"/>
      <c r="AE31" s="298"/>
      <c r="AF31" s="298"/>
      <c r="AG31" s="298"/>
      <c r="AH31" s="298"/>
      <c r="AI31" s="298"/>
      <c r="AJ31" s="298"/>
      <c r="AK31" s="298"/>
      <c r="AL31" s="298"/>
      <c r="AM31" s="298"/>
      <c r="AN31" s="298"/>
      <c r="AO31" s="298"/>
      <c r="AP31" s="298"/>
      <c r="AQ31" s="298"/>
      <c r="AR31" s="298"/>
      <c r="AS31" s="298"/>
      <c r="AT31" s="298"/>
      <c r="AU31" s="298"/>
      <c r="AV31" s="298"/>
      <c r="AW31" s="298"/>
      <c r="AX31" s="298"/>
    </row>
    <row r="32" spans="1:50" s="440" customFormat="1" ht="5.25" customHeight="1" x14ac:dyDescent="0.2">
      <c r="B32" s="785" t="s">
        <v>50</v>
      </c>
      <c r="C32" s="787"/>
      <c r="D32" s="787"/>
      <c r="E32" s="787"/>
      <c r="F32" s="787"/>
      <c r="G32" s="787"/>
      <c r="H32" s="787"/>
      <c r="I32" s="787"/>
      <c r="R32" s="787"/>
      <c r="Z32" s="298"/>
      <c r="AA32" s="298"/>
      <c r="AB32" s="298"/>
      <c r="AC32" s="298"/>
      <c r="AD32" s="298"/>
      <c r="AE32" s="298"/>
      <c r="AF32" s="298"/>
      <c r="AG32" s="298"/>
      <c r="AH32" s="298"/>
      <c r="AI32" s="298"/>
      <c r="AJ32" s="298"/>
      <c r="AK32" s="298"/>
      <c r="AL32" s="298"/>
      <c r="AM32" s="298"/>
      <c r="AN32" s="298"/>
      <c r="AO32" s="298"/>
      <c r="AP32" s="298"/>
      <c r="AQ32" s="298"/>
      <c r="AR32" s="298"/>
      <c r="AS32" s="298"/>
      <c r="AT32" s="298"/>
      <c r="AU32" s="298"/>
      <c r="AV32" s="298"/>
      <c r="AW32" s="298"/>
      <c r="AX32" s="298"/>
    </row>
    <row r="33" spans="2:50" s="440" customFormat="1" ht="13.5" customHeight="1" x14ac:dyDescent="0.2">
      <c r="B33" s="1105" t="s">
        <v>179</v>
      </c>
      <c r="C33" s="1105"/>
      <c r="D33" s="1105"/>
      <c r="E33" s="1105"/>
      <c r="F33" s="1105"/>
      <c r="G33" s="1105"/>
      <c r="H33" s="1105"/>
      <c r="I33" s="1105"/>
      <c r="J33" s="1105"/>
      <c r="K33" s="1105"/>
      <c r="L33" s="1105"/>
      <c r="M33" s="1105"/>
      <c r="Z33" s="298"/>
      <c r="AA33" s="298"/>
      <c r="AB33" s="298"/>
      <c r="AC33" s="298"/>
      <c r="AD33" s="298"/>
      <c r="AE33" s="298"/>
      <c r="AF33" s="298"/>
      <c r="AG33" s="298"/>
      <c r="AH33" s="298"/>
      <c r="AI33" s="298"/>
      <c r="AJ33" s="298"/>
      <c r="AK33" s="298"/>
      <c r="AL33" s="298"/>
      <c r="AM33" s="298"/>
      <c r="AN33" s="298"/>
      <c r="AO33" s="298"/>
      <c r="AP33" s="298"/>
      <c r="AQ33" s="298"/>
      <c r="AR33" s="298"/>
      <c r="AS33" s="298"/>
      <c r="AT33" s="298"/>
      <c r="AU33" s="298"/>
      <c r="AV33" s="298"/>
      <c r="AW33" s="298"/>
      <c r="AX33" s="298"/>
    </row>
    <row r="34" spans="2:50" s="440" customFormat="1" ht="29.25" customHeight="1" x14ac:dyDescent="0.2">
      <c r="B34" s="1081"/>
      <c r="C34" s="1081"/>
      <c r="D34" s="1081"/>
      <c r="E34" s="1081"/>
      <c r="F34" s="1081"/>
      <c r="G34" s="1081"/>
      <c r="H34" s="1081"/>
      <c r="I34" s="1081"/>
      <c r="J34" s="1081"/>
      <c r="K34" s="1081"/>
      <c r="L34" s="1081"/>
      <c r="M34" s="1081"/>
      <c r="N34" s="1081"/>
      <c r="O34" s="1081"/>
      <c r="P34" s="1081"/>
      <c r="Q34" s="700"/>
      <c r="R34" s="700"/>
      <c r="S34" s="700"/>
      <c r="Z34" s="298"/>
      <c r="AA34" s="298"/>
      <c r="AB34" s="298"/>
      <c r="AC34" s="298"/>
      <c r="AD34" s="298"/>
      <c r="AE34" s="298"/>
      <c r="AF34" s="298"/>
      <c r="AG34" s="298"/>
      <c r="AH34" s="298"/>
      <c r="AI34" s="298"/>
      <c r="AJ34" s="298"/>
      <c r="AK34" s="298"/>
      <c r="AL34" s="298"/>
      <c r="AM34" s="298"/>
      <c r="AN34" s="298"/>
      <c r="AO34" s="298"/>
      <c r="AP34" s="298"/>
      <c r="AQ34" s="298"/>
      <c r="AR34" s="298"/>
      <c r="AS34" s="298"/>
      <c r="AT34" s="298"/>
      <c r="AU34" s="298"/>
      <c r="AV34" s="298"/>
      <c r="AW34" s="298"/>
      <c r="AX34" s="298"/>
    </row>
    <row r="35" spans="2:50" s="440" customFormat="1" ht="4.5" customHeight="1" x14ac:dyDescent="0.2">
      <c r="B35" s="1082"/>
      <c r="C35" s="1082"/>
      <c r="D35" s="1082"/>
      <c r="E35" s="1082"/>
      <c r="F35" s="1082"/>
      <c r="G35" s="1082"/>
      <c r="H35" s="1082"/>
      <c r="I35" s="1082"/>
      <c r="J35" s="1082"/>
      <c r="K35" s="1082"/>
      <c r="L35" s="1082"/>
      <c r="M35" s="1082"/>
      <c r="N35" s="1082"/>
      <c r="O35" s="1082"/>
      <c r="P35" s="1082"/>
      <c r="Q35" s="700"/>
      <c r="R35" s="700"/>
      <c r="S35" s="700"/>
      <c r="Z35" s="298"/>
      <c r="AA35" s="298"/>
      <c r="AB35" s="298"/>
      <c r="AC35" s="298"/>
      <c r="AD35" s="298"/>
      <c r="AE35" s="298"/>
      <c r="AF35" s="298"/>
      <c r="AG35" s="298"/>
      <c r="AH35" s="298"/>
      <c r="AI35" s="298"/>
      <c r="AJ35" s="298"/>
      <c r="AK35" s="298"/>
      <c r="AL35" s="298"/>
      <c r="AM35" s="298"/>
      <c r="AN35" s="298"/>
      <c r="AO35" s="298"/>
      <c r="AP35" s="298"/>
      <c r="AQ35" s="298"/>
      <c r="AR35" s="298"/>
      <c r="AS35" s="298"/>
      <c r="AT35" s="298"/>
      <c r="AU35" s="298"/>
      <c r="AV35" s="298"/>
      <c r="AW35" s="298"/>
      <c r="AX35" s="298"/>
    </row>
    <row r="36" spans="2:50" s="440" customFormat="1" x14ac:dyDescent="0.2">
      <c r="Z36" s="298"/>
      <c r="AA36" s="298"/>
      <c r="AB36" s="298"/>
      <c r="AC36" s="298"/>
      <c r="AD36" s="298"/>
      <c r="AE36" s="298"/>
      <c r="AF36" s="298"/>
      <c r="AG36" s="298"/>
      <c r="AH36" s="298"/>
      <c r="AI36" s="298"/>
      <c r="AJ36" s="298"/>
      <c r="AK36" s="298"/>
      <c r="AL36" s="298"/>
      <c r="AM36" s="298"/>
      <c r="AN36" s="298"/>
      <c r="AO36" s="298"/>
      <c r="AP36" s="298"/>
      <c r="AQ36" s="298"/>
      <c r="AR36" s="298"/>
      <c r="AS36" s="298"/>
      <c r="AT36" s="298"/>
      <c r="AU36" s="298"/>
      <c r="AV36" s="298"/>
      <c r="AW36" s="298"/>
      <c r="AX36" s="298"/>
    </row>
    <row r="37" spans="2:50" s="440" customFormat="1" x14ac:dyDescent="0.2">
      <c r="Z37" s="298"/>
      <c r="AA37" s="298"/>
      <c r="AB37" s="298"/>
      <c r="AC37" s="298"/>
      <c r="AD37" s="298"/>
      <c r="AE37" s="298"/>
      <c r="AF37" s="298"/>
      <c r="AG37" s="298"/>
      <c r="AH37" s="298"/>
      <c r="AI37" s="298"/>
      <c r="AJ37" s="298"/>
      <c r="AK37" s="298"/>
      <c r="AL37" s="298"/>
      <c r="AM37" s="298"/>
      <c r="AN37" s="298"/>
      <c r="AO37" s="298"/>
      <c r="AP37" s="298"/>
      <c r="AQ37" s="298"/>
      <c r="AR37" s="298"/>
      <c r="AS37" s="298"/>
      <c r="AT37" s="298"/>
      <c r="AU37" s="298"/>
      <c r="AV37" s="298"/>
      <c r="AW37" s="298"/>
      <c r="AX37" s="298"/>
    </row>
    <row r="38" spans="2:50" s="298" customFormat="1" x14ac:dyDescent="0.2">
      <c r="L38" s="616"/>
      <c r="M38" s="616"/>
      <c r="N38" s="616"/>
    </row>
    <row r="39" spans="2:50" x14ac:dyDescent="0.2">
      <c r="B39" s="298"/>
      <c r="C39" s="298"/>
      <c r="D39" s="298"/>
      <c r="E39" s="298"/>
      <c r="F39" s="298"/>
      <c r="G39" s="298"/>
      <c r="H39" s="298"/>
      <c r="I39" s="298"/>
      <c r="J39" s="298"/>
      <c r="K39" s="298"/>
      <c r="L39" s="298"/>
      <c r="M39" s="298"/>
      <c r="N39" s="298"/>
      <c r="O39" s="298"/>
      <c r="P39" s="298"/>
      <c r="Q39" s="298"/>
      <c r="R39" s="298"/>
      <c r="S39" s="298"/>
      <c r="T39" s="298"/>
      <c r="U39" s="298"/>
      <c r="V39" s="298"/>
      <c r="W39" s="298"/>
      <c r="X39" s="298"/>
      <c r="Y39" s="298"/>
    </row>
    <row r="40" spans="2:50" x14ac:dyDescent="0.2">
      <c r="B40" s="298"/>
      <c r="C40" s="298"/>
      <c r="D40" s="298"/>
      <c r="E40" s="298"/>
      <c r="F40" s="298"/>
      <c r="G40" s="298"/>
      <c r="H40" s="298"/>
      <c r="I40" s="298"/>
      <c r="J40" s="298"/>
      <c r="K40" s="298"/>
      <c r="L40" s="298"/>
      <c r="M40" s="298"/>
      <c r="N40" s="298"/>
      <c r="O40" s="298"/>
      <c r="P40" s="298"/>
      <c r="Q40" s="298"/>
      <c r="R40" s="298"/>
      <c r="S40" s="298"/>
      <c r="T40" s="298"/>
      <c r="U40" s="298"/>
      <c r="V40" s="298"/>
      <c r="W40" s="298"/>
      <c r="X40" s="298"/>
      <c r="Y40" s="298"/>
    </row>
    <row r="41" spans="2:50" x14ac:dyDescent="0.2">
      <c r="B41" s="298"/>
      <c r="C41" s="298"/>
      <c r="D41" s="298"/>
      <c r="E41" s="298"/>
      <c r="F41" s="298"/>
      <c r="G41" s="298"/>
      <c r="H41" s="298"/>
      <c r="I41" s="298"/>
      <c r="J41" s="298"/>
      <c r="K41" s="298"/>
      <c r="L41" s="298"/>
      <c r="M41" s="298"/>
      <c r="N41" s="298"/>
      <c r="O41" s="298"/>
      <c r="P41" s="298"/>
      <c r="Q41" s="298"/>
      <c r="R41" s="298"/>
      <c r="S41" s="298"/>
      <c r="T41" s="298"/>
      <c r="U41" s="298"/>
      <c r="V41" s="298"/>
      <c r="W41" s="298"/>
      <c r="X41" s="298"/>
      <c r="Y41" s="298"/>
    </row>
    <row r="42" spans="2:50" x14ac:dyDescent="0.2">
      <c r="B42" s="298"/>
      <c r="C42" s="298"/>
      <c r="D42" s="298"/>
      <c r="E42" s="298"/>
      <c r="F42" s="298"/>
      <c r="G42" s="298"/>
      <c r="H42" s="298"/>
      <c r="I42" s="298"/>
      <c r="J42" s="298"/>
      <c r="K42" s="298"/>
      <c r="L42" s="298"/>
      <c r="M42" s="298"/>
      <c r="N42" s="298"/>
      <c r="O42" s="298"/>
      <c r="P42" s="298"/>
      <c r="Q42" s="298"/>
      <c r="R42" s="298"/>
      <c r="S42" s="298"/>
      <c r="T42" s="298"/>
      <c r="U42" s="298"/>
      <c r="V42" s="298"/>
      <c r="W42" s="298"/>
      <c r="X42" s="298"/>
      <c r="Y42" s="298"/>
    </row>
    <row r="43" spans="2:50" x14ac:dyDescent="0.2">
      <c r="B43" s="298"/>
      <c r="C43" s="298"/>
      <c r="D43" s="298"/>
      <c r="E43" s="298"/>
      <c r="F43" s="298"/>
      <c r="G43" s="298"/>
      <c r="H43" s="298"/>
      <c r="I43" s="298"/>
      <c r="J43" s="298"/>
      <c r="K43" s="298"/>
      <c r="L43" s="298"/>
      <c r="M43" s="298"/>
      <c r="N43" s="298"/>
      <c r="O43" s="298"/>
      <c r="P43" s="298"/>
      <c r="Q43" s="298"/>
      <c r="R43" s="298"/>
      <c r="S43" s="298"/>
      <c r="T43" s="298"/>
      <c r="U43" s="298"/>
      <c r="V43" s="298"/>
      <c r="W43" s="298"/>
      <c r="X43" s="298"/>
      <c r="Y43" s="298"/>
    </row>
    <row r="44" spans="2:50" x14ac:dyDescent="0.2">
      <c r="B44" s="298"/>
      <c r="C44" s="298"/>
      <c r="D44" s="298"/>
      <c r="E44" s="298"/>
      <c r="F44" s="298"/>
      <c r="G44" s="298"/>
      <c r="H44" s="298"/>
      <c r="I44" s="298"/>
      <c r="J44" s="298"/>
      <c r="K44" s="298"/>
      <c r="L44" s="298"/>
      <c r="M44" s="298"/>
      <c r="N44" s="298"/>
      <c r="O44" s="298"/>
      <c r="P44" s="298"/>
      <c r="Q44" s="298"/>
      <c r="R44" s="298"/>
      <c r="S44" s="298"/>
      <c r="T44" s="298"/>
      <c r="U44" s="298"/>
      <c r="V44" s="298"/>
      <c r="W44" s="298"/>
      <c r="X44" s="298"/>
      <c r="Y44" s="298"/>
    </row>
    <row r="45" spans="2:50" x14ac:dyDescent="0.2">
      <c r="B45" s="298"/>
      <c r="C45" s="298"/>
      <c r="D45" s="298"/>
      <c r="E45" s="298"/>
      <c r="F45" s="298"/>
      <c r="G45" s="298"/>
      <c r="H45" s="298"/>
      <c r="I45" s="298"/>
      <c r="J45" s="298"/>
      <c r="K45" s="298"/>
      <c r="L45" s="298"/>
      <c r="M45" s="298"/>
      <c r="N45" s="298"/>
      <c r="O45" s="298"/>
      <c r="P45" s="298"/>
      <c r="Q45" s="298"/>
      <c r="R45" s="298"/>
      <c r="S45" s="298"/>
      <c r="T45" s="298"/>
      <c r="U45" s="298"/>
      <c r="V45" s="298"/>
      <c r="W45" s="298"/>
      <c r="X45" s="298"/>
      <c r="Y45" s="298"/>
    </row>
    <row r="46" spans="2:50" x14ac:dyDescent="0.2">
      <c r="B46" s="298"/>
      <c r="C46" s="298"/>
      <c r="D46" s="298"/>
      <c r="E46" s="298"/>
      <c r="F46" s="298"/>
      <c r="G46" s="298"/>
      <c r="H46" s="298"/>
      <c r="I46" s="298"/>
      <c r="J46" s="298"/>
      <c r="K46" s="298"/>
      <c r="L46" s="298"/>
      <c r="M46" s="298"/>
      <c r="N46" s="298"/>
      <c r="O46" s="298"/>
      <c r="P46" s="298"/>
      <c r="Q46" s="298"/>
      <c r="R46" s="298"/>
      <c r="S46" s="298"/>
      <c r="T46" s="298"/>
      <c r="U46" s="298"/>
      <c r="V46" s="298"/>
      <c r="W46" s="298"/>
      <c r="X46" s="298"/>
      <c r="Y46" s="298"/>
    </row>
    <row r="47" spans="2:50" x14ac:dyDescent="0.2">
      <c r="B47" s="298"/>
      <c r="C47" s="298"/>
      <c r="D47" s="298"/>
      <c r="E47" s="298"/>
      <c r="F47" s="298"/>
      <c r="G47" s="298"/>
      <c r="H47" s="298"/>
      <c r="I47" s="298"/>
      <c r="J47" s="298"/>
      <c r="K47" s="298"/>
      <c r="L47" s="298"/>
      <c r="M47" s="298"/>
      <c r="N47" s="298"/>
      <c r="O47" s="298"/>
      <c r="P47" s="298"/>
      <c r="Q47" s="298"/>
      <c r="R47" s="298"/>
      <c r="S47" s="298"/>
      <c r="T47" s="298"/>
      <c r="U47" s="298"/>
      <c r="V47" s="298"/>
      <c r="W47" s="298"/>
      <c r="X47" s="298"/>
      <c r="Y47" s="298"/>
    </row>
    <row r="48" spans="2:50" x14ac:dyDescent="0.2">
      <c r="B48" s="298"/>
      <c r="C48" s="298"/>
      <c r="D48" s="298"/>
      <c r="E48" s="298"/>
      <c r="F48" s="298"/>
      <c r="G48" s="298"/>
      <c r="H48" s="298"/>
      <c r="I48" s="298"/>
      <c r="J48" s="298"/>
      <c r="K48" s="298"/>
      <c r="L48" s="298"/>
      <c r="M48" s="298"/>
      <c r="N48" s="298"/>
      <c r="O48" s="298"/>
      <c r="P48" s="298"/>
      <c r="Q48" s="298"/>
      <c r="R48" s="298"/>
      <c r="S48" s="298"/>
      <c r="T48" s="298"/>
      <c r="U48" s="298"/>
      <c r="V48" s="298"/>
      <c r="W48" s="298"/>
      <c r="X48" s="298"/>
      <c r="Y48" s="298"/>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65"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116">
    <tabColor theme="0"/>
    <pageSetUpPr fitToPage="1"/>
  </sheetPr>
  <dimension ref="A1:AJ38"/>
  <sheetViews>
    <sheetView zoomScaleNormal="100" workbookViewId="0"/>
  </sheetViews>
  <sheetFormatPr baseColWidth="10" defaultColWidth="11.42578125" defaultRowHeight="15" x14ac:dyDescent="0.2"/>
  <cols>
    <col min="1" max="1" width="4" style="262" customWidth="1"/>
    <col min="2" max="2" width="32.28515625" style="262" customWidth="1"/>
    <col min="3" max="3" width="0.5703125" style="262" customWidth="1"/>
    <col min="4" max="4" width="17" style="262" customWidth="1"/>
    <col min="5" max="5" width="0.42578125" style="262" customWidth="1"/>
    <col min="6" max="6" width="11.85546875" style="262" customWidth="1"/>
    <col min="7" max="7" width="11.28515625" style="262" customWidth="1"/>
    <col min="8" max="8" width="0.42578125" style="262" customWidth="1"/>
    <col min="9" max="9" width="11.85546875" style="262" customWidth="1"/>
    <col min="10" max="10" width="9.85546875" style="262" customWidth="1"/>
    <col min="11" max="11" width="7.5703125" style="262" customWidth="1"/>
    <col min="12" max="12" width="8.42578125" style="262" customWidth="1"/>
    <col min="13" max="13" width="6.140625" style="262" customWidth="1"/>
    <col min="14" max="14" width="8.42578125" style="262" customWidth="1"/>
    <col min="15" max="15" width="7.5703125" style="262" customWidth="1"/>
    <col min="16" max="16" width="8.42578125" style="262" customWidth="1"/>
    <col min="17" max="17" width="6.140625" style="262" customWidth="1"/>
    <col min="18" max="18" width="8.42578125" style="262" customWidth="1"/>
    <col min="19" max="19" width="6.140625" style="262" customWidth="1"/>
    <col min="20" max="22" width="8.42578125" style="262" customWidth="1"/>
    <col min="23" max="23" width="6.140625" style="262" customWidth="1"/>
    <col min="24" max="24" width="8.42578125" style="262" customWidth="1"/>
    <col min="25" max="25" width="3.5703125" style="262" customWidth="1"/>
    <col min="26" max="27" width="2.42578125" style="262" bestFit="1" customWidth="1"/>
    <col min="28" max="28" width="5.28515625" style="262" customWidth="1"/>
    <col min="29" max="29" width="8.5703125" style="298" bestFit="1" customWidth="1"/>
    <col min="30" max="30" width="4.5703125" style="298" bestFit="1" customWidth="1"/>
    <col min="31" max="31" width="3.28515625" style="298" customWidth="1"/>
    <col min="32" max="32" width="4.28515625" style="262" bestFit="1" customWidth="1"/>
    <col min="33" max="33" width="2.42578125" style="262" bestFit="1" customWidth="1"/>
    <col min="34" max="34" width="4.28515625" style="262" bestFit="1" customWidth="1"/>
    <col min="35" max="35" width="8.42578125" style="262" bestFit="1" customWidth="1"/>
    <col min="36" max="36" width="4.28515625" style="262" bestFit="1" customWidth="1"/>
    <col min="37" max="16384" width="11.42578125" style="262"/>
  </cols>
  <sheetData>
    <row r="1" spans="1:36" s="202" customFormat="1" ht="14.25" x14ac:dyDescent="0.2">
      <c r="B1" s="203"/>
      <c r="C1" s="204"/>
      <c r="E1" s="204"/>
      <c r="F1" s="714" t="s">
        <v>143</v>
      </c>
      <c r="G1" s="714"/>
      <c r="H1" s="714"/>
      <c r="I1" s="714" t="s">
        <v>19</v>
      </c>
      <c r="AC1" s="714"/>
      <c r="AD1" s="714"/>
      <c r="AE1" s="714"/>
    </row>
    <row r="2" spans="1:36" s="206" customFormat="1" x14ac:dyDescent="0.2">
      <c r="B2" s="1059"/>
      <c r="C2" s="1059"/>
      <c r="AC2" s="618"/>
      <c r="AD2" s="618"/>
      <c r="AE2" s="618"/>
    </row>
    <row r="3" spans="1:36" s="209" customFormat="1" ht="29.25" customHeight="1" x14ac:dyDescent="0.2">
      <c r="B3" s="1060"/>
      <c r="C3" s="1060"/>
      <c r="AC3" s="618"/>
      <c r="AD3" s="618"/>
      <c r="AE3" s="618"/>
    </row>
    <row r="4" spans="1:36" s="209" customFormat="1" ht="24" customHeight="1" x14ac:dyDescent="0.2">
      <c r="A4" s="1107" t="s">
        <v>440</v>
      </c>
      <c r="B4" s="1107"/>
      <c r="C4" s="1107"/>
      <c r="D4" s="1107"/>
      <c r="E4" s="1107"/>
      <c r="F4" s="1107"/>
      <c r="G4" s="1107"/>
      <c r="H4" s="1107"/>
      <c r="I4" s="1107"/>
      <c r="J4" s="1107"/>
      <c r="K4" s="1107"/>
      <c r="L4" s="1107"/>
      <c r="M4" s="1107"/>
      <c r="N4" s="1107"/>
      <c r="O4" s="1107"/>
      <c r="P4" s="1107"/>
      <c r="Q4" s="1107"/>
      <c r="R4" s="1107"/>
      <c r="S4" s="1107"/>
      <c r="T4" s="1107"/>
      <c r="U4" s="1107"/>
      <c r="V4" s="1107"/>
      <c r="W4" s="1107"/>
      <c r="AC4" s="618"/>
      <c r="AD4" s="618"/>
      <c r="AE4" s="618"/>
    </row>
    <row r="5" spans="1:36" s="209" customFormat="1" x14ac:dyDescent="0.2">
      <c r="B5" s="1061" t="str">
        <f>porsaad!B6</f>
        <v>Situación a 28 de febrero de 2023</v>
      </c>
      <c r="C5" s="1061"/>
      <c r="D5" s="1061"/>
      <c r="E5" s="1061"/>
      <c r="F5" s="1061"/>
      <c r="G5" s="1061"/>
      <c r="H5" s="1061"/>
      <c r="I5" s="1061"/>
      <c r="J5" s="1061"/>
      <c r="K5" s="1061"/>
      <c r="L5" s="1061"/>
      <c r="M5" s="1061"/>
      <c r="N5" s="1061"/>
      <c r="O5" s="1061"/>
      <c r="P5" s="1061"/>
      <c r="Q5" s="1061"/>
      <c r="R5" s="1061"/>
      <c r="S5" s="1061"/>
      <c r="T5" s="1061"/>
      <c r="U5" s="1061"/>
      <c r="V5" s="1061"/>
      <c r="W5" s="1061"/>
      <c r="AC5" s="618"/>
      <c r="AD5" s="618"/>
      <c r="AE5" s="618"/>
    </row>
    <row r="6" spans="1:36" s="209" customFormat="1" ht="6.75" customHeight="1" x14ac:dyDescent="0.2">
      <c r="AC6" s="618"/>
      <c r="AD6" s="618"/>
      <c r="AE6" s="618"/>
    </row>
    <row r="7" spans="1:36" s="214" customFormat="1" ht="9" customHeight="1" x14ac:dyDescent="0.2">
      <c r="A7" s="210"/>
      <c r="B7" s="1062" t="s">
        <v>15</v>
      </c>
      <c r="C7" s="212"/>
      <c r="D7" s="1108" t="s">
        <v>262</v>
      </c>
      <c r="E7" s="569"/>
      <c r="F7" s="1069"/>
      <c r="G7" s="1069"/>
      <c r="H7" s="569"/>
      <c r="I7" s="868"/>
      <c r="J7" s="870"/>
      <c r="K7" s="947"/>
      <c r="L7" s="947"/>
      <c r="M7" s="948"/>
      <c r="N7" s="948"/>
      <c r="O7" s="948"/>
      <c r="P7" s="948"/>
      <c r="Q7" s="948"/>
      <c r="R7" s="948"/>
      <c r="S7" s="949"/>
      <c r="T7" s="950"/>
      <c r="U7" s="950"/>
      <c r="V7" s="950"/>
      <c r="W7" s="950"/>
      <c r="X7" s="951"/>
      <c r="AC7" s="597"/>
      <c r="AD7" s="597"/>
      <c r="AE7" s="597"/>
    </row>
    <row r="8" spans="1:36" s="214" customFormat="1" ht="14.25" customHeight="1" x14ac:dyDescent="0.2">
      <c r="A8" s="210"/>
      <c r="B8" s="1063"/>
      <c r="C8" s="212"/>
      <c r="D8" s="1109"/>
      <c r="E8" s="799"/>
      <c r="F8" s="1071" t="s">
        <v>282</v>
      </c>
      <c r="G8" s="1070"/>
      <c r="H8" s="212"/>
      <c r="I8" s="1071" t="s">
        <v>283</v>
      </c>
      <c r="J8" s="1070"/>
      <c r="K8" s="1110" t="s">
        <v>384</v>
      </c>
      <c r="L8" s="1111"/>
      <c r="M8" s="1111"/>
      <c r="N8" s="1111"/>
      <c r="O8" s="1111"/>
      <c r="P8" s="1111"/>
      <c r="Q8" s="1111"/>
      <c r="R8" s="1111"/>
      <c r="S8" s="1111"/>
      <c r="T8" s="1111"/>
      <c r="U8" s="1111"/>
      <c r="V8" s="1111"/>
      <c r="W8" s="1111"/>
      <c r="X8" s="1112"/>
      <c r="AC8" s="597"/>
      <c r="AD8" s="597"/>
      <c r="AE8" s="597"/>
    </row>
    <row r="9" spans="1:36" s="214" customFormat="1" ht="28.5" customHeight="1" x14ac:dyDescent="0.2">
      <c r="A9" s="210"/>
      <c r="B9" s="1063"/>
      <c r="C9" s="212"/>
      <c r="D9" s="1109"/>
      <c r="E9" s="212"/>
      <c r="F9" s="1100"/>
      <c r="G9" s="1101"/>
      <c r="H9" s="212"/>
      <c r="I9" s="1100"/>
      <c r="J9" s="1101"/>
      <c r="K9" s="1071" t="s">
        <v>385</v>
      </c>
      <c r="L9" s="1070"/>
      <c r="M9" s="1071" t="s">
        <v>386</v>
      </c>
      <c r="N9" s="1070"/>
      <c r="O9" s="1071" t="s">
        <v>387</v>
      </c>
      <c r="P9" s="1070"/>
      <c r="Q9" s="1071" t="s">
        <v>388</v>
      </c>
      <c r="R9" s="1070"/>
      <c r="S9" s="1071" t="s">
        <v>389</v>
      </c>
      <c r="T9" s="1070"/>
      <c r="U9" s="1071" t="s">
        <v>121</v>
      </c>
      <c r="V9" s="1070"/>
      <c r="W9" s="1071" t="s">
        <v>390</v>
      </c>
      <c r="X9" s="1070"/>
      <c r="AC9" s="597"/>
      <c r="AD9" s="597"/>
      <c r="AE9" s="597"/>
    </row>
    <row r="10" spans="1:36" s="220" customFormat="1" ht="22.5" x14ac:dyDescent="0.2">
      <c r="A10" s="215"/>
      <c r="B10" s="1064"/>
      <c r="C10" s="217"/>
      <c r="D10" s="800" t="s">
        <v>12</v>
      </c>
      <c r="E10" s="217"/>
      <c r="F10" s="218" t="s">
        <v>12</v>
      </c>
      <c r="G10" s="219" t="s">
        <v>284</v>
      </c>
      <c r="H10" s="217"/>
      <c r="I10" s="218" t="s">
        <v>12</v>
      </c>
      <c r="J10" s="219" t="s">
        <v>284</v>
      </c>
      <c r="K10" s="218" t="s">
        <v>12</v>
      </c>
      <c r="L10" s="219" t="s">
        <v>391</v>
      </c>
      <c r="M10" s="218" t="s">
        <v>12</v>
      </c>
      <c r="N10" s="219" t="s">
        <v>391</v>
      </c>
      <c r="O10" s="218" t="s">
        <v>12</v>
      </c>
      <c r="P10" s="219" t="s">
        <v>391</v>
      </c>
      <c r="Q10" s="218" t="s">
        <v>12</v>
      </c>
      <c r="R10" s="219" t="s">
        <v>391</v>
      </c>
      <c r="S10" s="218" t="s">
        <v>12</v>
      </c>
      <c r="T10" s="219" t="s">
        <v>391</v>
      </c>
      <c r="U10" s="218" t="s">
        <v>12</v>
      </c>
      <c r="V10" s="219" t="s">
        <v>391</v>
      </c>
      <c r="W10" s="218" t="s">
        <v>12</v>
      </c>
      <c r="X10" s="219" t="s">
        <v>391</v>
      </c>
      <c r="AC10" s="591" t="s">
        <v>217</v>
      </c>
      <c r="AD10" s="952" t="s">
        <v>400</v>
      </c>
      <c r="AE10" s="953" t="s">
        <v>401</v>
      </c>
    </row>
    <row r="11" spans="1:36" s="224" customFormat="1" ht="8.25" customHeight="1" x14ac:dyDescent="0.2">
      <c r="A11" s="221"/>
      <c r="B11" s="222"/>
      <c r="C11" s="223"/>
      <c r="D11" s="222"/>
      <c r="E11" s="223"/>
      <c r="F11" s="222"/>
      <c r="G11" s="222"/>
      <c r="H11" s="223"/>
      <c r="I11" s="222"/>
      <c r="J11" s="222"/>
      <c r="K11" s="431"/>
      <c r="L11" s="435"/>
      <c r="M11" s="310"/>
      <c r="N11" s="310"/>
      <c r="O11" s="310"/>
      <c r="P11" s="310"/>
      <c r="Q11" s="232"/>
      <c r="R11" s="232"/>
      <c r="S11" s="232"/>
      <c r="T11" s="232"/>
      <c r="U11" s="232"/>
      <c r="V11" s="232"/>
      <c r="W11" s="232"/>
      <c r="X11" s="232"/>
      <c r="AC11" s="954">
        <v>44286</v>
      </c>
      <c r="AD11" s="952">
        <v>27240</v>
      </c>
      <c r="AE11" s="952">
        <v>16097</v>
      </c>
    </row>
    <row r="12" spans="1:36" s="233" customFormat="1" ht="14.25" x14ac:dyDescent="0.15">
      <c r="A12" s="225"/>
      <c r="B12" s="226" t="s">
        <v>11</v>
      </c>
      <c r="C12" s="227"/>
      <c r="D12" s="801">
        <v>270247</v>
      </c>
      <c r="E12" s="227"/>
      <c r="F12" s="228">
        <v>3111</v>
      </c>
      <c r="G12" s="229">
        <v>1.1511691156608586</v>
      </c>
      <c r="H12" s="227"/>
      <c r="I12" s="228">
        <v>2597</v>
      </c>
      <c r="J12" s="229">
        <v>0.96097273975289266</v>
      </c>
      <c r="K12" s="228">
        <v>2348</v>
      </c>
      <c r="L12" s="229">
        <v>90.412013862148626</v>
      </c>
      <c r="M12" s="228">
        <v>32</v>
      </c>
      <c r="N12" s="229">
        <v>1.2321909896033885</v>
      </c>
      <c r="O12" s="228">
        <v>37</v>
      </c>
      <c r="P12" s="229">
        <v>1.4247208317289179</v>
      </c>
      <c r="Q12" s="228">
        <v>129</v>
      </c>
      <c r="R12" s="229">
        <v>4.96726992683866</v>
      </c>
      <c r="S12" s="228">
        <v>0</v>
      </c>
      <c r="T12" s="229">
        <v>0</v>
      </c>
      <c r="U12" s="228">
        <v>10</v>
      </c>
      <c r="V12" s="229">
        <v>0.38505968425105891</v>
      </c>
      <c r="W12" s="228">
        <v>41</v>
      </c>
      <c r="X12" s="229">
        <f t="shared" ref="X12:X29" si="0">W12/$I12*100</f>
        <v>1.5787447054293418</v>
      </c>
      <c r="Z12" s="306"/>
      <c r="AA12" s="306"/>
      <c r="AB12" s="306"/>
      <c r="AC12" s="954">
        <v>44316</v>
      </c>
      <c r="AD12" s="952">
        <v>23620</v>
      </c>
      <c r="AE12" s="952">
        <v>14066</v>
      </c>
      <c r="AF12" s="306"/>
      <c r="AG12" s="306"/>
      <c r="AH12" s="306"/>
      <c r="AI12" s="307"/>
      <c r="AJ12" s="955"/>
    </row>
    <row r="13" spans="1:36" s="233" customFormat="1" ht="14.25" x14ac:dyDescent="0.15">
      <c r="A13" s="225"/>
      <c r="B13" s="234" t="s">
        <v>10</v>
      </c>
      <c r="C13" s="227"/>
      <c r="D13" s="802">
        <v>37626</v>
      </c>
      <c r="E13" s="227"/>
      <c r="F13" s="235">
        <v>1002</v>
      </c>
      <c r="G13" s="236">
        <v>2.6630521447934941</v>
      </c>
      <c r="H13" s="227"/>
      <c r="I13" s="235">
        <v>599</v>
      </c>
      <c r="J13" s="236">
        <v>1.591984266198905</v>
      </c>
      <c r="K13" s="235">
        <v>575</v>
      </c>
      <c r="L13" s="236">
        <v>95.99332220367279</v>
      </c>
      <c r="M13" s="235">
        <v>8</v>
      </c>
      <c r="N13" s="236">
        <v>1.335559265442404</v>
      </c>
      <c r="O13" s="235">
        <v>0</v>
      </c>
      <c r="P13" s="236">
        <v>0</v>
      </c>
      <c r="Q13" s="235">
        <v>5</v>
      </c>
      <c r="R13" s="236">
        <v>0.8347245409015025</v>
      </c>
      <c r="S13" s="235">
        <v>0</v>
      </c>
      <c r="T13" s="236">
        <v>0</v>
      </c>
      <c r="U13" s="235">
        <v>8</v>
      </c>
      <c r="V13" s="236">
        <v>1.335559265442404</v>
      </c>
      <c r="W13" s="235">
        <v>3</v>
      </c>
      <c r="X13" s="236">
        <f t="shared" si="0"/>
        <v>0.5008347245409015</v>
      </c>
      <c r="Z13" s="306"/>
      <c r="AA13" s="306"/>
      <c r="AB13" s="306"/>
      <c r="AC13" s="954">
        <v>44347</v>
      </c>
      <c r="AD13" s="952">
        <v>21534</v>
      </c>
      <c r="AE13" s="952">
        <v>12150</v>
      </c>
      <c r="AF13" s="306"/>
      <c r="AG13" s="306"/>
      <c r="AH13" s="306"/>
      <c r="AI13" s="307"/>
      <c r="AJ13" s="955"/>
    </row>
    <row r="14" spans="1:36" s="233" customFormat="1" ht="14.25" x14ac:dyDescent="0.15">
      <c r="A14" s="225"/>
      <c r="B14" s="234" t="s">
        <v>40</v>
      </c>
      <c r="C14" s="227"/>
      <c r="D14" s="802">
        <v>28697</v>
      </c>
      <c r="E14" s="227"/>
      <c r="F14" s="235">
        <v>349</v>
      </c>
      <c r="G14" s="236">
        <v>1.2161549987803604</v>
      </c>
      <c r="H14" s="227"/>
      <c r="I14" s="235">
        <v>364</v>
      </c>
      <c r="J14" s="236">
        <v>1.2684252709342441</v>
      </c>
      <c r="K14" s="235">
        <v>344</v>
      </c>
      <c r="L14" s="236">
        <v>94.505494505494497</v>
      </c>
      <c r="M14" s="235">
        <v>5</v>
      </c>
      <c r="N14" s="236">
        <v>1.3736263736263736</v>
      </c>
      <c r="O14" s="235">
        <v>5</v>
      </c>
      <c r="P14" s="236">
        <v>1.3736263736263736</v>
      </c>
      <c r="Q14" s="235">
        <v>2</v>
      </c>
      <c r="R14" s="236">
        <v>0.5494505494505495</v>
      </c>
      <c r="S14" s="235">
        <v>0</v>
      </c>
      <c r="T14" s="236">
        <v>0</v>
      </c>
      <c r="U14" s="235">
        <v>8</v>
      </c>
      <c r="V14" s="236">
        <v>2.197802197802198</v>
      </c>
      <c r="W14" s="235">
        <v>0</v>
      </c>
      <c r="X14" s="236">
        <f t="shared" si="0"/>
        <v>0</v>
      </c>
      <c r="Z14" s="306"/>
      <c r="AA14" s="306"/>
      <c r="AB14" s="306"/>
      <c r="AC14" s="954">
        <v>44377</v>
      </c>
      <c r="AD14" s="952">
        <v>21833</v>
      </c>
      <c r="AE14" s="952">
        <v>13954</v>
      </c>
      <c r="AF14" s="306"/>
      <c r="AG14" s="306"/>
      <c r="AH14" s="306"/>
      <c r="AI14" s="307"/>
      <c r="AJ14" s="955"/>
    </row>
    <row r="15" spans="1:36" s="233" customFormat="1" ht="14.25" x14ac:dyDescent="0.15">
      <c r="A15" s="225"/>
      <c r="B15" s="234" t="s">
        <v>41</v>
      </c>
      <c r="C15" s="227"/>
      <c r="D15" s="802">
        <v>26794</v>
      </c>
      <c r="E15" s="227"/>
      <c r="F15" s="235">
        <v>755</v>
      </c>
      <c r="G15" s="236">
        <v>2.8177950287377773</v>
      </c>
      <c r="H15" s="227"/>
      <c r="I15" s="235">
        <v>508</v>
      </c>
      <c r="J15" s="236">
        <v>1.8959468537732327</v>
      </c>
      <c r="K15" s="235">
        <v>370</v>
      </c>
      <c r="L15" s="236">
        <v>72.834645669291348</v>
      </c>
      <c r="M15" s="235">
        <v>2</v>
      </c>
      <c r="N15" s="236">
        <v>0.39370078740157477</v>
      </c>
      <c r="O15" s="235">
        <v>114</v>
      </c>
      <c r="P15" s="236">
        <v>22.440944881889763</v>
      </c>
      <c r="Q15" s="235">
        <v>0</v>
      </c>
      <c r="R15" s="236">
        <v>0</v>
      </c>
      <c r="S15" s="235">
        <v>2</v>
      </c>
      <c r="T15" s="236">
        <v>0.39370078740157477</v>
      </c>
      <c r="U15" s="235">
        <v>20</v>
      </c>
      <c r="V15" s="236">
        <v>3.9370078740157481</v>
      </c>
      <c r="W15" s="235">
        <v>0</v>
      </c>
      <c r="X15" s="236">
        <f t="shared" si="0"/>
        <v>0</v>
      </c>
      <c r="Z15" s="306"/>
      <c r="AA15" s="306"/>
      <c r="AB15" s="306"/>
      <c r="AC15" s="954">
        <v>44408</v>
      </c>
      <c r="AD15" s="952">
        <v>25882</v>
      </c>
      <c r="AE15" s="952">
        <v>13248</v>
      </c>
      <c r="AF15" s="306"/>
      <c r="AG15" s="306"/>
      <c r="AH15" s="306"/>
      <c r="AI15" s="307"/>
      <c r="AJ15" s="955"/>
    </row>
    <row r="16" spans="1:36" s="233" customFormat="1" ht="14.25" x14ac:dyDescent="0.15">
      <c r="A16" s="225"/>
      <c r="B16" s="234" t="s">
        <v>9</v>
      </c>
      <c r="C16" s="227"/>
      <c r="D16" s="802">
        <v>35766</v>
      </c>
      <c r="E16" s="227"/>
      <c r="F16" s="235">
        <v>934</v>
      </c>
      <c r="G16" s="236">
        <v>2.6114186657719625</v>
      </c>
      <c r="H16" s="227"/>
      <c r="I16" s="235">
        <v>306</v>
      </c>
      <c r="J16" s="236">
        <v>0.85556114745848011</v>
      </c>
      <c r="K16" s="235">
        <v>296</v>
      </c>
      <c r="L16" s="236">
        <v>96.732026143790847</v>
      </c>
      <c r="M16" s="235">
        <v>5</v>
      </c>
      <c r="N16" s="236">
        <v>1.6339869281045754</v>
      </c>
      <c r="O16" s="235">
        <v>4</v>
      </c>
      <c r="P16" s="236">
        <v>1.3071895424836601</v>
      </c>
      <c r="Q16" s="235">
        <v>0</v>
      </c>
      <c r="R16" s="236">
        <v>0</v>
      </c>
      <c r="S16" s="235">
        <v>0</v>
      </c>
      <c r="T16" s="236">
        <v>0</v>
      </c>
      <c r="U16" s="235">
        <v>0</v>
      </c>
      <c r="V16" s="236">
        <v>0</v>
      </c>
      <c r="W16" s="235">
        <v>1</v>
      </c>
      <c r="X16" s="236">
        <f t="shared" si="0"/>
        <v>0.32679738562091504</v>
      </c>
      <c r="Z16" s="306"/>
      <c r="AA16" s="306"/>
      <c r="AB16" s="306"/>
      <c r="AC16" s="954">
        <v>44439</v>
      </c>
      <c r="AD16" s="952">
        <v>15551</v>
      </c>
      <c r="AE16" s="952">
        <v>13247</v>
      </c>
      <c r="AF16" s="306"/>
      <c r="AG16" s="306"/>
      <c r="AH16" s="306"/>
      <c r="AI16" s="307"/>
      <c r="AJ16" s="955"/>
    </row>
    <row r="17" spans="1:36" s="233" customFormat="1" ht="14.25" x14ac:dyDescent="0.15">
      <c r="A17" s="225"/>
      <c r="B17" s="234" t="s">
        <v>8</v>
      </c>
      <c r="C17" s="227"/>
      <c r="D17" s="803">
        <v>17830</v>
      </c>
      <c r="E17" s="227"/>
      <c r="F17" s="235">
        <v>375</v>
      </c>
      <c r="G17" s="236">
        <v>2.1031968592260237</v>
      </c>
      <c r="H17" s="227"/>
      <c r="I17" s="235">
        <v>227</v>
      </c>
      <c r="J17" s="236">
        <v>1.2731351654514862</v>
      </c>
      <c r="K17" s="239">
        <v>214</v>
      </c>
      <c r="L17" s="236">
        <v>94.273127753303967</v>
      </c>
      <c r="M17" s="239">
        <v>3</v>
      </c>
      <c r="N17" s="236">
        <v>1.3215859030837005</v>
      </c>
      <c r="O17" s="239">
        <v>2</v>
      </c>
      <c r="P17" s="236">
        <v>0.88105726872246704</v>
      </c>
      <c r="Q17" s="239">
        <v>0</v>
      </c>
      <c r="R17" s="236">
        <v>0</v>
      </c>
      <c r="S17" s="239">
        <v>0</v>
      </c>
      <c r="T17" s="236">
        <v>0</v>
      </c>
      <c r="U17" s="239">
        <v>8</v>
      </c>
      <c r="V17" s="236">
        <v>3.5242290748898681</v>
      </c>
      <c r="W17" s="239">
        <v>0</v>
      </c>
      <c r="X17" s="236">
        <f t="shared" si="0"/>
        <v>0</v>
      </c>
      <c r="Z17" s="306"/>
      <c r="AA17" s="306"/>
      <c r="AB17" s="306"/>
      <c r="AC17" s="954">
        <v>44469</v>
      </c>
      <c r="AD17" s="952">
        <v>29199</v>
      </c>
      <c r="AE17" s="952">
        <v>15187</v>
      </c>
      <c r="AF17" s="306"/>
      <c r="AG17" s="306"/>
      <c r="AH17" s="306"/>
      <c r="AI17" s="307"/>
      <c r="AJ17" s="955"/>
    </row>
    <row r="18" spans="1:36" s="233" customFormat="1" ht="14.25" x14ac:dyDescent="0.15">
      <c r="A18" s="225"/>
      <c r="B18" s="234" t="s">
        <v>7</v>
      </c>
      <c r="C18" s="227"/>
      <c r="D18" s="802">
        <v>115546</v>
      </c>
      <c r="E18" s="227"/>
      <c r="F18" s="235">
        <v>2265</v>
      </c>
      <c r="G18" s="236">
        <v>1.960258252124695</v>
      </c>
      <c r="H18" s="227"/>
      <c r="I18" s="235">
        <v>1469</v>
      </c>
      <c r="J18" s="236">
        <v>1.2713551312897027</v>
      </c>
      <c r="K18" s="235">
        <v>1353</v>
      </c>
      <c r="L18" s="236">
        <v>92.103471749489458</v>
      </c>
      <c r="M18" s="235">
        <v>56</v>
      </c>
      <c r="N18" s="236">
        <v>3.8121170864533696</v>
      </c>
      <c r="O18" s="235">
        <v>0</v>
      </c>
      <c r="P18" s="236">
        <v>0</v>
      </c>
      <c r="Q18" s="235">
        <v>0</v>
      </c>
      <c r="R18" s="236">
        <v>0</v>
      </c>
      <c r="S18" s="235">
        <v>0</v>
      </c>
      <c r="T18" s="236">
        <v>0</v>
      </c>
      <c r="U18" s="235">
        <v>46</v>
      </c>
      <c r="V18" s="236">
        <v>3.1313818924438395</v>
      </c>
      <c r="W18" s="235">
        <v>14</v>
      </c>
      <c r="X18" s="236">
        <f t="shared" si="0"/>
        <v>0.95302927161334239</v>
      </c>
      <c r="Z18" s="306"/>
      <c r="AA18" s="306"/>
      <c r="AB18" s="306"/>
      <c r="AC18" s="954">
        <v>44500</v>
      </c>
      <c r="AD18" s="952">
        <v>26213</v>
      </c>
      <c r="AE18" s="952">
        <v>13678</v>
      </c>
      <c r="AF18" s="306"/>
      <c r="AG18" s="306"/>
      <c r="AH18" s="306"/>
      <c r="AI18" s="307"/>
      <c r="AJ18" s="955"/>
    </row>
    <row r="19" spans="1:36" s="233" customFormat="1" ht="14.25" x14ac:dyDescent="0.15">
      <c r="A19" s="225"/>
      <c r="B19" s="234" t="s">
        <v>43</v>
      </c>
      <c r="C19" s="227"/>
      <c r="D19" s="802">
        <v>67423</v>
      </c>
      <c r="E19" s="227"/>
      <c r="F19" s="235">
        <v>1185</v>
      </c>
      <c r="G19" s="236">
        <v>1.7575604763952954</v>
      </c>
      <c r="H19" s="227"/>
      <c r="I19" s="235">
        <v>914</v>
      </c>
      <c r="J19" s="236">
        <v>1.3556204855909704</v>
      </c>
      <c r="K19" s="235">
        <v>814</v>
      </c>
      <c r="L19" s="236">
        <v>89.059080962800877</v>
      </c>
      <c r="M19" s="235">
        <v>18</v>
      </c>
      <c r="N19" s="236">
        <v>1.9693654266958425</v>
      </c>
      <c r="O19" s="235">
        <v>22</v>
      </c>
      <c r="P19" s="236">
        <v>2.4070021881838075</v>
      </c>
      <c r="Q19" s="235">
        <v>25</v>
      </c>
      <c r="R19" s="236">
        <v>2.7352297592997812</v>
      </c>
      <c r="S19" s="235">
        <v>0</v>
      </c>
      <c r="T19" s="236">
        <v>0</v>
      </c>
      <c r="U19" s="235">
        <v>11</v>
      </c>
      <c r="V19" s="236">
        <v>1.2035010940919038</v>
      </c>
      <c r="W19" s="235">
        <v>24</v>
      </c>
      <c r="X19" s="236">
        <f t="shared" si="0"/>
        <v>2.6258205689277898</v>
      </c>
      <c r="Z19" s="306"/>
      <c r="AA19" s="306"/>
      <c r="AB19" s="306"/>
      <c r="AC19" s="954">
        <v>44530</v>
      </c>
      <c r="AD19" s="952">
        <v>25655</v>
      </c>
      <c r="AE19" s="952">
        <v>14422</v>
      </c>
      <c r="AF19" s="306"/>
      <c r="AG19" s="306"/>
      <c r="AH19" s="306"/>
      <c r="AI19" s="307"/>
      <c r="AJ19" s="955"/>
    </row>
    <row r="20" spans="1:36" s="233" customFormat="1" ht="14.25" x14ac:dyDescent="0.15">
      <c r="A20" s="225"/>
      <c r="B20" s="234" t="s">
        <v>44</v>
      </c>
      <c r="C20" s="227"/>
      <c r="D20" s="802">
        <v>187648</v>
      </c>
      <c r="E20" s="227"/>
      <c r="F20" s="235">
        <v>1490</v>
      </c>
      <c r="G20" s="236">
        <v>0.79403990450204642</v>
      </c>
      <c r="H20" s="227"/>
      <c r="I20" s="235">
        <v>2561</v>
      </c>
      <c r="J20" s="236">
        <v>1.3647893929058663</v>
      </c>
      <c r="K20" s="235">
        <v>2093</v>
      </c>
      <c r="L20" s="236">
        <v>81.725888324873097</v>
      </c>
      <c r="M20" s="235">
        <v>10</v>
      </c>
      <c r="N20" s="236">
        <v>0.39047247169074578</v>
      </c>
      <c r="O20" s="235">
        <v>435</v>
      </c>
      <c r="P20" s="236">
        <v>16.985552518547443</v>
      </c>
      <c r="Q20" s="235">
        <v>0</v>
      </c>
      <c r="R20" s="236">
        <v>0</v>
      </c>
      <c r="S20" s="235">
        <v>3</v>
      </c>
      <c r="T20" s="236">
        <v>0.11714174150722373</v>
      </c>
      <c r="U20" s="235">
        <v>20</v>
      </c>
      <c r="V20" s="236">
        <v>0.78094494338149156</v>
      </c>
      <c r="W20" s="235">
        <v>0</v>
      </c>
      <c r="X20" s="236">
        <f t="shared" si="0"/>
        <v>0</v>
      </c>
      <c r="Z20" s="306"/>
      <c r="AA20" s="306"/>
      <c r="AB20" s="306"/>
      <c r="AC20" s="954">
        <v>44561</v>
      </c>
      <c r="AD20" s="952">
        <v>24712</v>
      </c>
      <c r="AE20" s="952">
        <v>14501</v>
      </c>
      <c r="AF20" s="306"/>
      <c r="AG20" s="306"/>
      <c r="AH20" s="306"/>
      <c r="AI20" s="307"/>
      <c r="AJ20" s="955"/>
    </row>
    <row r="21" spans="1:36" s="233" customFormat="1" ht="14.25" x14ac:dyDescent="0.15">
      <c r="A21" s="225"/>
      <c r="B21" s="234" t="s">
        <v>6</v>
      </c>
      <c r="C21" s="227"/>
      <c r="D21" s="802">
        <v>136992</v>
      </c>
      <c r="E21" s="227"/>
      <c r="F21" s="235">
        <v>3824</v>
      </c>
      <c r="G21" s="236">
        <v>2.7914038775986918</v>
      </c>
      <c r="H21" s="227"/>
      <c r="I21" s="235">
        <v>1885</v>
      </c>
      <c r="J21" s="236">
        <v>1.3759927587012379</v>
      </c>
      <c r="K21" s="235">
        <v>1705</v>
      </c>
      <c r="L21" s="236">
        <v>90.450928381962868</v>
      </c>
      <c r="M21" s="235">
        <v>43</v>
      </c>
      <c r="N21" s="236">
        <v>2.2811671087533156</v>
      </c>
      <c r="O21" s="235">
        <v>60</v>
      </c>
      <c r="P21" s="236">
        <v>3.183023872679045</v>
      </c>
      <c r="Q21" s="235">
        <v>17</v>
      </c>
      <c r="R21" s="236">
        <v>0.90185676392572944</v>
      </c>
      <c r="S21" s="235">
        <v>56</v>
      </c>
      <c r="T21" s="236">
        <v>2.9708222811671088</v>
      </c>
      <c r="U21" s="235">
        <v>0</v>
      </c>
      <c r="V21" s="236">
        <v>0</v>
      </c>
      <c r="W21" s="235">
        <v>4</v>
      </c>
      <c r="X21" s="236">
        <f t="shared" si="0"/>
        <v>0.21220159151193632</v>
      </c>
      <c r="Z21" s="306"/>
      <c r="AA21" s="306"/>
      <c r="AB21" s="306"/>
      <c r="AC21" s="954">
        <v>44592</v>
      </c>
      <c r="AD21" s="952">
        <v>15800</v>
      </c>
      <c r="AE21" s="952">
        <v>18653</v>
      </c>
      <c r="AF21" s="306"/>
      <c r="AG21" s="306"/>
      <c r="AH21" s="306"/>
      <c r="AI21" s="307"/>
      <c r="AJ21" s="955"/>
    </row>
    <row r="22" spans="1:36" s="233" customFormat="1" ht="14.25" x14ac:dyDescent="0.15">
      <c r="A22" s="225"/>
      <c r="B22" s="234" t="s">
        <v>5</v>
      </c>
      <c r="C22" s="227"/>
      <c r="D22" s="802">
        <v>32637</v>
      </c>
      <c r="E22" s="227"/>
      <c r="F22" s="235">
        <v>519</v>
      </c>
      <c r="G22" s="236">
        <v>1.5902196893096792</v>
      </c>
      <c r="H22" s="227"/>
      <c r="I22" s="235">
        <v>418</v>
      </c>
      <c r="J22" s="236">
        <v>1.2807549713515336</v>
      </c>
      <c r="K22" s="235">
        <v>374</v>
      </c>
      <c r="L22" s="236">
        <v>89.473684210526315</v>
      </c>
      <c r="M22" s="235">
        <v>14</v>
      </c>
      <c r="N22" s="236">
        <v>3.3492822966507179</v>
      </c>
      <c r="O22" s="235">
        <v>8</v>
      </c>
      <c r="P22" s="236">
        <v>1.9138755980861244</v>
      </c>
      <c r="Q22" s="235">
        <v>10</v>
      </c>
      <c r="R22" s="236">
        <v>2.3923444976076556</v>
      </c>
      <c r="S22" s="235">
        <v>0</v>
      </c>
      <c r="T22" s="236">
        <v>0</v>
      </c>
      <c r="U22" s="235">
        <v>7</v>
      </c>
      <c r="V22" s="236">
        <v>1.6746411483253589</v>
      </c>
      <c r="W22" s="235">
        <v>5</v>
      </c>
      <c r="X22" s="236">
        <f t="shared" si="0"/>
        <v>1.1961722488038278</v>
      </c>
      <c r="Z22" s="306"/>
      <c r="AA22" s="306"/>
      <c r="AB22" s="306"/>
      <c r="AC22" s="954">
        <v>44620</v>
      </c>
      <c r="AD22" s="952">
        <v>21660</v>
      </c>
      <c r="AE22" s="952">
        <v>18762</v>
      </c>
      <c r="AF22" s="306"/>
      <c r="AG22" s="306"/>
      <c r="AH22" s="306"/>
      <c r="AI22" s="307"/>
      <c r="AJ22" s="955"/>
    </row>
    <row r="23" spans="1:36" s="233" customFormat="1" ht="14.25" x14ac:dyDescent="0.15">
      <c r="A23" s="225"/>
      <c r="B23" s="234" t="s">
        <v>38</v>
      </c>
      <c r="C23" s="227"/>
      <c r="D23" s="802">
        <v>69070</v>
      </c>
      <c r="E23" s="227"/>
      <c r="F23" s="235">
        <v>1162</v>
      </c>
      <c r="G23" s="236">
        <v>1.6823512378746199</v>
      </c>
      <c r="H23" s="227"/>
      <c r="I23" s="235">
        <v>837</v>
      </c>
      <c r="J23" s="236">
        <v>1.2118141016360213</v>
      </c>
      <c r="K23" s="235">
        <v>818</v>
      </c>
      <c r="L23" s="236">
        <v>97.7299880525687</v>
      </c>
      <c r="M23" s="235">
        <v>15</v>
      </c>
      <c r="N23" s="236">
        <v>1.7921146953405016</v>
      </c>
      <c r="O23" s="235">
        <v>1</v>
      </c>
      <c r="P23" s="236">
        <v>0.11947431302270012</v>
      </c>
      <c r="Q23" s="235">
        <v>0</v>
      </c>
      <c r="R23" s="236">
        <v>0</v>
      </c>
      <c r="S23" s="235">
        <v>0</v>
      </c>
      <c r="T23" s="236">
        <v>0</v>
      </c>
      <c r="U23" s="235">
        <v>3</v>
      </c>
      <c r="V23" s="236">
        <v>0.35842293906810035</v>
      </c>
      <c r="W23" s="235">
        <v>0</v>
      </c>
      <c r="X23" s="236">
        <f t="shared" si="0"/>
        <v>0</v>
      </c>
      <c r="Z23" s="306"/>
      <c r="AA23" s="306"/>
      <c r="AB23" s="306"/>
      <c r="AC23" s="954">
        <v>44651</v>
      </c>
      <c r="AD23" s="952">
        <v>28954</v>
      </c>
      <c r="AE23" s="952">
        <v>17183</v>
      </c>
      <c r="AF23" s="306"/>
      <c r="AG23" s="306"/>
      <c r="AH23" s="306"/>
      <c r="AI23" s="307"/>
      <c r="AJ23" s="955"/>
    </row>
    <row r="24" spans="1:36" s="233" customFormat="1" ht="14.25" x14ac:dyDescent="0.15">
      <c r="A24" s="225"/>
      <c r="B24" s="234" t="s">
        <v>45</v>
      </c>
      <c r="C24" s="227"/>
      <c r="D24" s="802">
        <v>162755</v>
      </c>
      <c r="E24" s="227"/>
      <c r="F24" s="235">
        <v>2946</v>
      </c>
      <c r="G24" s="236">
        <v>1.8100826395502443</v>
      </c>
      <c r="H24" s="227"/>
      <c r="I24" s="235">
        <v>2587</v>
      </c>
      <c r="J24" s="236">
        <v>1.5895056987496543</v>
      </c>
      <c r="K24" s="235">
        <v>1782</v>
      </c>
      <c r="L24" s="236">
        <v>68.882875918051795</v>
      </c>
      <c r="M24" s="235">
        <v>92</v>
      </c>
      <c r="N24" s="236">
        <v>3.5562427522226518</v>
      </c>
      <c r="O24" s="235">
        <v>1</v>
      </c>
      <c r="P24" s="236">
        <v>3.8654812524159254E-2</v>
      </c>
      <c r="Q24" s="235">
        <v>0</v>
      </c>
      <c r="R24" s="236">
        <v>0</v>
      </c>
      <c r="S24" s="235">
        <v>0</v>
      </c>
      <c r="T24" s="236">
        <v>0</v>
      </c>
      <c r="U24" s="235">
        <v>13</v>
      </c>
      <c r="V24" s="236">
        <v>0.50251256281407031</v>
      </c>
      <c r="W24" s="235">
        <v>699</v>
      </c>
      <c r="X24" s="236">
        <f t="shared" si="0"/>
        <v>27.019713954387321</v>
      </c>
      <c r="Z24" s="306"/>
      <c r="AA24" s="306"/>
      <c r="AB24" s="306"/>
      <c r="AC24" s="954">
        <v>44681</v>
      </c>
      <c r="AD24" s="952">
        <v>20498</v>
      </c>
      <c r="AE24" s="952">
        <v>16055</v>
      </c>
      <c r="AF24" s="306"/>
      <c r="AG24" s="306"/>
      <c r="AH24" s="306"/>
      <c r="AI24" s="307"/>
      <c r="AJ24" s="955"/>
    </row>
    <row r="25" spans="1:36" s="241" customFormat="1" ht="14.25" x14ac:dyDescent="0.15">
      <c r="A25" s="240"/>
      <c r="B25" s="234" t="s">
        <v>46</v>
      </c>
      <c r="C25" s="227"/>
      <c r="D25" s="802">
        <v>37872</v>
      </c>
      <c r="E25" s="227"/>
      <c r="F25" s="235">
        <v>483</v>
      </c>
      <c r="G25" s="236">
        <v>1.2753485424588085</v>
      </c>
      <c r="H25" s="227"/>
      <c r="I25" s="235">
        <v>532</v>
      </c>
      <c r="J25" s="236">
        <v>1.4047317279256444</v>
      </c>
      <c r="K25" s="235">
        <v>408</v>
      </c>
      <c r="L25" s="236">
        <v>76.691729323308266</v>
      </c>
      <c r="M25" s="235">
        <v>3</v>
      </c>
      <c r="N25" s="236">
        <v>0.56390977443609014</v>
      </c>
      <c r="O25" s="235">
        <v>12</v>
      </c>
      <c r="P25" s="236">
        <v>2.2556390977443606</v>
      </c>
      <c r="Q25" s="235">
        <v>65</v>
      </c>
      <c r="R25" s="236">
        <v>12.218045112781954</v>
      </c>
      <c r="S25" s="235">
        <v>21</v>
      </c>
      <c r="T25" s="236">
        <v>3.9473684210526314</v>
      </c>
      <c r="U25" s="235">
        <v>9</v>
      </c>
      <c r="V25" s="236">
        <v>1.6917293233082706</v>
      </c>
      <c r="W25" s="235">
        <v>14</v>
      </c>
      <c r="X25" s="236">
        <f t="shared" si="0"/>
        <v>2.6315789473684208</v>
      </c>
      <c r="Z25" s="306"/>
      <c r="AA25" s="306"/>
      <c r="AB25" s="306"/>
      <c r="AC25" s="954">
        <v>44712</v>
      </c>
      <c r="AD25" s="952">
        <v>23876</v>
      </c>
      <c r="AE25" s="952">
        <v>15983</v>
      </c>
      <c r="AF25" s="306"/>
      <c r="AG25" s="306"/>
      <c r="AH25" s="306"/>
      <c r="AI25" s="307"/>
      <c r="AJ25" s="955"/>
    </row>
    <row r="26" spans="1:36" s="233" customFormat="1" ht="14.25" x14ac:dyDescent="0.15">
      <c r="B26" s="234" t="s">
        <v>47</v>
      </c>
      <c r="C26" s="227"/>
      <c r="D26" s="804">
        <v>15327</v>
      </c>
      <c r="E26" s="227"/>
      <c r="F26" s="239">
        <v>265</v>
      </c>
      <c r="G26" s="236">
        <v>1.7289750114177593</v>
      </c>
      <c r="H26" s="227"/>
      <c r="I26" s="239">
        <v>231</v>
      </c>
      <c r="J26" s="236">
        <v>1.5071442552358583</v>
      </c>
      <c r="K26" s="239">
        <v>223</v>
      </c>
      <c r="L26" s="236">
        <v>96.53679653679653</v>
      </c>
      <c r="M26" s="239">
        <v>4</v>
      </c>
      <c r="N26" s="236">
        <v>1.7316017316017316</v>
      </c>
      <c r="O26" s="239">
        <v>0</v>
      </c>
      <c r="P26" s="236">
        <v>0</v>
      </c>
      <c r="Q26" s="239">
        <v>0</v>
      </c>
      <c r="R26" s="236">
        <v>0</v>
      </c>
      <c r="S26" s="239">
        <v>0</v>
      </c>
      <c r="T26" s="236">
        <v>0</v>
      </c>
      <c r="U26" s="239">
        <v>4</v>
      </c>
      <c r="V26" s="236">
        <v>1.7316017316017316</v>
      </c>
      <c r="W26" s="239">
        <v>0</v>
      </c>
      <c r="X26" s="236">
        <f t="shared" si="0"/>
        <v>0</v>
      </c>
      <c r="Z26" s="306"/>
      <c r="AA26" s="306"/>
      <c r="AB26" s="306"/>
      <c r="AC26" s="954">
        <v>44742</v>
      </c>
      <c r="AD26" s="952">
        <v>25318</v>
      </c>
      <c r="AE26" s="952">
        <v>16449</v>
      </c>
      <c r="AF26" s="306"/>
      <c r="AG26" s="306"/>
      <c r="AH26" s="306"/>
      <c r="AI26" s="307"/>
      <c r="AJ26" s="955"/>
    </row>
    <row r="27" spans="1:36" s="233" customFormat="1" ht="14.25" x14ac:dyDescent="0.15">
      <c r="B27" s="234" t="s">
        <v>48</v>
      </c>
      <c r="C27" s="227"/>
      <c r="D27" s="804">
        <v>65350</v>
      </c>
      <c r="E27" s="227"/>
      <c r="F27" s="239">
        <v>1287</v>
      </c>
      <c r="G27" s="236">
        <v>1.9693955623565418</v>
      </c>
      <c r="H27" s="227"/>
      <c r="I27" s="239">
        <v>1111</v>
      </c>
      <c r="J27" s="236">
        <v>1.7000765110941087</v>
      </c>
      <c r="K27" s="239">
        <v>790</v>
      </c>
      <c r="L27" s="236">
        <v>71.107110711071115</v>
      </c>
      <c r="M27" s="239">
        <v>22</v>
      </c>
      <c r="N27" s="236">
        <v>1.9801980198019802</v>
      </c>
      <c r="O27" s="239">
        <v>197</v>
      </c>
      <c r="P27" s="236">
        <v>17.731773177317731</v>
      </c>
      <c r="Q27" s="239">
        <v>2</v>
      </c>
      <c r="R27" s="236">
        <v>0.18001800180018002</v>
      </c>
      <c r="S27" s="239">
        <v>63</v>
      </c>
      <c r="T27" s="236">
        <v>5.6705670567056705</v>
      </c>
      <c r="U27" s="239">
        <v>36</v>
      </c>
      <c r="V27" s="236">
        <v>3.2403240324032403</v>
      </c>
      <c r="W27" s="239">
        <v>1</v>
      </c>
      <c r="X27" s="236">
        <f t="shared" si="0"/>
        <v>9.0009000900090008E-2</v>
      </c>
      <c r="Z27" s="306"/>
      <c r="AA27" s="306"/>
      <c r="AB27" s="306"/>
      <c r="AC27" s="954">
        <v>44773</v>
      </c>
      <c r="AD27" s="952">
        <v>29962</v>
      </c>
      <c r="AE27" s="952">
        <v>16217</v>
      </c>
      <c r="AF27" s="306"/>
      <c r="AG27" s="306"/>
      <c r="AH27" s="306"/>
      <c r="AI27" s="307"/>
      <c r="AJ27" s="955"/>
    </row>
    <row r="28" spans="1:36" s="233" customFormat="1" ht="14.25" x14ac:dyDescent="0.15">
      <c r="B28" s="234" t="s">
        <v>49</v>
      </c>
      <c r="C28" s="227"/>
      <c r="D28" s="804">
        <v>8637</v>
      </c>
      <c r="E28" s="227"/>
      <c r="F28" s="239">
        <v>260</v>
      </c>
      <c r="G28" s="243">
        <v>3.0103045038786616</v>
      </c>
      <c r="H28" s="227"/>
      <c r="I28" s="239">
        <v>185</v>
      </c>
      <c r="J28" s="243">
        <v>2.1419474354521246</v>
      </c>
      <c r="K28" s="239">
        <v>34</v>
      </c>
      <c r="L28" s="243">
        <v>18.378378378378379</v>
      </c>
      <c r="M28" s="239">
        <v>3</v>
      </c>
      <c r="N28" s="243">
        <v>1.6216216216216217</v>
      </c>
      <c r="O28" s="239">
        <v>147</v>
      </c>
      <c r="P28" s="243">
        <v>79.459459459459453</v>
      </c>
      <c r="Q28" s="239">
        <v>0</v>
      </c>
      <c r="R28" s="243">
        <v>0</v>
      </c>
      <c r="S28" s="239">
        <v>0</v>
      </c>
      <c r="T28" s="243">
        <v>0</v>
      </c>
      <c r="U28" s="239">
        <v>1</v>
      </c>
      <c r="V28" s="243">
        <v>0.54054054054054057</v>
      </c>
      <c r="W28" s="239">
        <v>0</v>
      </c>
      <c r="X28" s="243">
        <f t="shared" si="0"/>
        <v>0</v>
      </c>
      <c r="Z28" s="306"/>
      <c r="AA28" s="306"/>
      <c r="AB28" s="306"/>
      <c r="AC28" s="954">
        <v>44804</v>
      </c>
      <c r="AD28" s="952">
        <v>19002</v>
      </c>
      <c r="AE28" s="952">
        <v>17806</v>
      </c>
      <c r="AF28" s="306"/>
      <c r="AG28" s="306"/>
      <c r="AH28" s="306"/>
      <c r="AI28" s="307"/>
      <c r="AJ28" s="955"/>
    </row>
    <row r="29" spans="1:36" s="233" customFormat="1" ht="14.25" x14ac:dyDescent="0.15">
      <c r="B29" s="245" t="s">
        <v>4</v>
      </c>
      <c r="C29" s="227"/>
      <c r="D29" s="805">
        <v>3183</v>
      </c>
      <c r="E29" s="227"/>
      <c r="F29" s="246">
        <v>43</v>
      </c>
      <c r="G29" s="247">
        <v>1.3509267986176563</v>
      </c>
      <c r="H29" s="227"/>
      <c r="I29" s="246">
        <v>53</v>
      </c>
      <c r="J29" s="247">
        <v>1.6650958215519949</v>
      </c>
      <c r="K29" s="246">
        <v>45</v>
      </c>
      <c r="L29" s="247">
        <v>84.905660377358487</v>
      </c>
      <c r="M29" s="246">
        <v>2</v>
      </c>
      <c r="N29" s="247">
        <v>3.7735849056603774</v>
      </c>
      <c r="O29" s="246">
        <v>0</v>
      </c>
      <c r="P29" s="247">
        <v>0</v>
      </c>
      <c r="Q29" s="246">
        <v>3</v>
      </c>
      <c r="R29" s="247">
        <v>5.6603773584905666</v>
      </c>
      <c r="S29" s="246">
        <v>0</v>
      </c>
      <c r="T29" s="247">
        <v>0</v>
      </c>
      <c r="U29" s="246">
        <v>1</v>
      </c>
      <c r="V29" s="247">
        <v>1.8867924528301887</v>
      </c>
      <c r="W29" s="246">
        <v>2</v>
      </c>
      <c r="X29" s="247">
        <f t="shared" si="0"/>
        <v>3.7735849056603774</v>
      </c>
      <c r="Z29" s="306"/>
      <c r="AA29" s="306"/>
      <c r="AB29" s="306"/>
      <c r="AC29" s="954">
        <v>44834</v>
      </c>
      <c r="AD29" s="952">
        <v>23558</v>
      </c>
      <c r="AE29" s="952">
        <v>17545</v>
      </c>
      <c r="AF29" s="306"/>
      <c r="AG29" s="306"/>
      <c r="AH29" s="306"/>
      <c r="AI29" s="307"/>
      <c r="AJ29" s="955"/>
    </row>
    <row r="30" spans="1:36" s="224" customFormat="1" ht="7.5" customHeight="1" x14ac:dyDescent="0.15">
      <c r="A30" s="221"/>
      <c r="B30" s="222"/>
      <c r="C30" s="223"/>
      <c r="D30" s="222"/>
      <c r="E30" s="223"/>
      <c r="F30" s="222"/>
      <c r="G30" s="575"/>
      <c r="H30" s="223"/>
      <c r="I30" s="222"/>
      <c r="J30" s="575"/>
      <c r="K30" s="222"/>
      <c r="L30" s="575"/>
      <c r="M30" s="222"/>
      <c r="N30" s="575"/>
      <c r="O30" s="222"/>
      <c r="P30" s="575"/>
      <c r="Q30" s="222"/>
      <c r="R30" s="575"/>
      <c r="S30" s="222"/>
      <c r="T30" s="575"/>
      <c r="U30" s="222"/>
      <c r="V30" s="575"/>
      <c r="W30" s="222"/>
      <c r="X30" s="575"/>
      <c r="Z30" s="310"/>
      <c r="AA30" s="310"/>
      <c r="AB30" s="306"/>
      <c r="AC30" s="954">
        <v>44865</v>
      </c>
      <c r="AD30" s="952">
        <v>27902</v>
      </c>
      <c r="AE30" s="952">
        <v>14112</v>
      </c>
      <c r="AF30" s="310"/>
      <c r="AG30" s="310"/>
      <c r="AH30" s="306"/>
      <c r="AI30" s="307"/>
      <c r="AJ30" s="955"/>
    </row>
    <row r="31" spans="1:36" s="252" customFormat="1" x14ac:dyDescent="0.15">
      <c r="B31" s="253" t="s">
        <v>3</v>
      </c>
      <c r="C31" s="212"/>
      <c r="D31" s="806">
        <v>1319400</v>
      </c>
      <c r="E31" s="212"/>
      <c r="F31" s="254">
        <v>22255</v>
      </c>
      <c r="G31" s="255">
        <v>1.6867515537365467</v>
      </c>
      <c r="H31" s="212"/>
      <c r="I31" s="254">
        <v>17384</v>
      </c>
      <c r="J31" s="255">
        <v>1.3175685917841442</v>
      </c>
      <c r="K31" s="254">
        <v>14586</v>
      </c>
      <c r="L31" s="255">
        <v>83.904739990796131</v>
      </c>
      <c r="M31" s="254">
        <v>337</v>
      </c>
      <c r="N31" s="255">
        <v>1.9385641969627245</v>
      </c>
      <c r="O31" s="254">
        <v>1045</v>
      </c>
      <c r="P31" s="255">
        <v>6.0112747353888638</v>
      </c>
      <c r="Q31" s="254">
        <v>258</v>
      </c>
      <c r="R31" s="255">
        <v>1.4841233317993558</v>
      </c>
      <c r="S31" s="254">
        <v>145</v>
      </c>
      <c r="T31" s="255">
        <v>0.83410032213529683</v>
      </c>
      <c r="U31" s="254">
        <v>205</v>
      </c>
      <c r="V31" s="255">
        <v>1.179245283018868</v>
      </c>
      <c r="W31" s="254">
        <f>SUM(W12:W29)</f>
        <v>808</v>
      </c>
      <c r="X31" s="255">
        <f>W31/$I31*100</f>
        <v>4.6479521398987576</v>
      </c>
      <c r="Z31" s="306"/>
      <c r="AA31" s="306"/>
      <c r="AB31" s="310"/>
      <c r="AC31" s="954">
        <v>44895</v>
      </c>
      <c r="AD31" s="952">
        <v>25864</v>
      </c>
      <c r="AE31" s="952">
        <v>14618</v>
      </c>
      <c r="AF31" s="306"/>
      <c r="AG31" s="306"/>
      <c r="AH31" s="310"/>
      <c r="AI31" s="310"/>
      <c r="AJ31" s="439"/>
    </row>
    <row r="32" spans="1:36" s="257" customFormat="1" ht="6.75" customHeight="1" x14ac:dyDescent="0.2">
      <c r="B32" s="258" t="s">
        <v>42</v>
      </c>
      <c r="C32" s="259"/>
      <c r="E32" s="259"/>
      <c r="AC32" s="954">
        <v>44926</v>
      </c>
      <c r="AD32" s="952">
        <v>27618</v>
      </c>
      <c r="AE32" s="952">
        <v>15332</v>
      </c>
    </row>
    <row r="33" spans="2:31" s="252" customFormat="1" x14ac:dyDescent="0.2">
      <c r="B33" s="1106" t="s">
        <v>402</v>
      </c>
      <c r="C33" s="1106"/>
      <c r="D33" s="1106"/>
      <c r="E33" s="1106"/>
      <c r="F33" s="1106"/>
      <c r="G33" s="1106"/>
      <c r="H33" s="1106"/>
      <c r="I33" s="1106"/>
      <c r="J33" s="1106"/>
      <c r="K33" s="1106"/>
      <c r="L33" s="1106"/>
      <c r="M33" s="1106"/>
      <c r="N33" s="1106"/>
      <c r="O33" s="1106"/>
      <c r="P33" s="1106"/>
      <c r="Q33" s="1106"/>
      <c r="R33" s="1106"/>
      <c r="S33" s="1106"/>
      <c r="T33" s="1106"/>
      <c r="U33" s="1106"/>
      <c r="V33" s="1106"/>
      <c r="W33" s="1106"/>
      <c r="X33" s="1106"/>
      <c r="AC33" s="954">
        <v>44957</v>
      </c>
      <c r="AD33" s="952">
        <v>19275</v>
      </c>
      <c r="AE33" s="952">
        <v>18183</v>
      </c>
    </row>
    <row r="34" spans="2:31" s="252" customFormat="1" ht="11.25" customHeight="1" x14ac:dyDescent="0.2">
      <c r="B34" s="1106"/>
      <c r="C34" s="1106"/>
      <c r="D34" s="1106"/>
      <c r="E34" s="1106"/>
      <c r="F34" s="1106"/>
      <c r="G34" s="1106"/>
      <c r="H34" s="1106"/>
      <c r="I34" s="1106"/>
      <c r="J34" s="1106"/>
      <c r="K34" s="1106"/>
      <c r="L34" s="1106"/>
      <c r="M34" s="1106"/>
      <c r="N34" s="1106"/>
      <c r="O34" s="1106"/>
      <c r="P34" s="1106"/>
      <c r="Q34" s="1106"/>
      <c r="R34" s="1106"/>
      <c r="S34" s="1106"/>
      <c r="T34" s="1106"/>
      <c r="U34" s="1106"/>
      <c r="V34" s="1106"/>
      <c r="W34" s="1106"/>
      <c r="X34" s="1106"/>
      <c r="AC34" s="954">
        <v>44985</v>
      </c>
      <c r="AD34" s="952">
        <v>22255</v>
      </c>
      <c r="AE34" s="952">
        <v>17384</v>
      </c>
    </row>
    <row r="35" spans="2:31" x14ac:dyDescent="0.2">
      <c r="B35" s="1090"/>
      <c r="C35" s="1090"/>
      <c r="D35" s="1090"/>
      <c r="E35" s="263"/>
      <c r="F35" s="263"/>
      <c r="AC35" s="954"/>
      <c r="AD35" s="952"/>
      <c r="AE35" s="952"/>
    </row>
    <row r="36" spans="2:31" x14ac:dyDescent="0.2">
      <c r="B36" s="1091"/>
      <c r="C36" s="1091"/>
      <c r="D36" s="1091"/>
      <c r="E36" s="263"/>
      <c r="F36" s="263"/>
      <c r="AD36" s="952"/>
      <c r="AE36" s="952"/>
    </row>
    <row r="37" spans="2:31" x14ac:dyDescent="0.2">
      <c r="AD37" s="952"/>
      <c r="AE37" s="952"/>
    </row>
    <row r="38" spans="2:31" x14ac:dyDescent="0.2">
      <c r="AD38" s="952"/>
      <c r="AE38" s="952"/>
    </row>
  </sheetData>
  <mergeCells count="20">
    <mergeCell ref="B2:C2"/>
    <mergeCell ref="B3:C3"/>
    <mergeCell ref="A4:W4"/>
    <mergeCell ref="B5:W5"/>
    <mergeCell ref="B7:B10"/>
    <mergeCell ref="D7:D9"/>
    <mergeCell ref="F7:G7"/>
    <mergeCell ref="F8:G9"/>
    <mergeCell ref="I8:J9"/>
    <mergeCell ref="K8:X8"/>
    <mergeCell ref="U9:V9"/>
    <mergeCell ref="B33:X34"/>
    <mergeCell ref="B35:D35"/>
    <mergeCell ref="B36:D36"/>
    <mergeCell ref="K9:L9"/>
    <mergeCell ref="M9:N9"/>
    <mergeCell ref="O9:P9"/>
    <mergeCell ref="Q9:R9"/>
    <mergeCell ref="S9:T9"/>
    <mergeCell ref="W9:X9"/>
  </mergeCells>
  <printOptions horizontalCentered="1"/>
  <pageMargins left="0" right="0" top="0.43307086614173229" bottom="0.43307086614173229" header="0" footer="0"/>
  <pageSetup paperSize="9" scale="72" orientation="landscape"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0">
    <tabColor theme="0"/>
    <pageSetUpPr fitToPage="1"/>
  </sheetPr>
  <dimension ref="B1:AF44"/>
  <sheetViews>
    <sheetView showGridLines="0" topLeftCell="A2" zoomScaleNormal="100" workbookViewId="0">
      <selection activeCell="A2" sqref="A2"/>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85546875" style="1" customWidth="1"/>
    <col min="22" max="22" width="0.7109375" style="1" customWidth="1"/>
    <col min="23" max="23" width="7.5703125" style="1" customWidth="1"/>
    <col min="24" max="24" width="6.140625" style="1" customWidth="1"/>
    <col min="25" max="25" width="0.5703125" style="1" customWidth="1"/>
    <col min="26" max="26" width="7.285156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2" hidden="1" x14ac:dyDescent="0.2">
      <c r="E1" s="140" t="s">
        <v>39</v>
      </c>
      <c r="F1" s="140"/>
      <c r="H1" s="140" t="s">
        <v>24</v>
      </c>
      <c r="K1" s="140" t="s">
        <v>23</v>
      </c>
      <c r="N1" s="140" t="s">
        <v>22</v>
      </c>
      <c r="Q1" s="140" t="s">
        <v>21</v>
      </c>
      <c r="T1" s="140" t="s">
        <v>20</v>
      </c>
      <c r="W1" s="140" t="s">
        <v>19</v>
      </c>
      <c r="Z1" s="140" t="s">
        <v>18</v>
      </c>
    </row>
    <row r="2" spans="2:32" s="2" customFormat="1" ht="14.25" x14ac:dyDescent="0.2">
      <c r="B2" s="11"/>
      <c r="C2" s="46"/>
      <c r="D2" s="46"/>
      <c r="AB2" s="46"/>
      <c r="AD2" s="90"/>
    </row>
    <row r="3" spans="2:32" s="44" customFormat="1" ht="47.25" customHeight="1" x14ac:dyDescent="0.2">
      <c r="B3" s="1084"/>
      <c r="C3" s="1084"/>
      <c r="D3" s="1084"/>
      <c r="E3" s="1084"/>
      <c r="F3" s="1084"/>
      <c r="G3" s="1084"/>
      <c r="H3" s="1084"/>
      <c r="I3" s="1084"/>
      <c r="J3" s="1084"/>
      <c r="K3" s="1084"/>
      <c r="L3" s="45"/>
      <c r="M3" s="45"/>
      <c r="W3" s="89"/>
      <c r="AA3" s="89"/>
      <c r="AD3" s="88"/>
    </row>
    <row r="4" spans="2:32" s="7" customFormat="1" ht="2.25" customHeight="1" x14ac:dyDescent="0.2">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row>
    <row r="5" spans="2:32" s="7" customFormat="1" ht="39" customHeight="1" x14ac:dyDescent="0.2">
      <c r="B5" s="1047" t="s">
        <v>441</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c r="AD5" s="1047"/>
      <c r="AE5" s="13"/>
    </row>
    <row r="6" spans="2:32" s="7" customFormat="1" ht="14.25" customHeight="1" x14ac:dyDescent="0.2">
      <c r="B6" s="1061" t="str">
        <f>porsaad!B6</f>
        <v>Situación a 28 de febrero de 2023</v>
      </c>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1"/>
      <c r="AA6" s="1061"/>
      <c r="AB6" s="1061"/>
      <c r="AC6" s="1061"/>
      <c r="AD6" s="8"/>
    </row>
    <row r="7" spans="2:32" s="7" customFormat="1" ht="5.25" customHeight="1" x14ac:dyDescent="0.2">
      <c r="AC7" s="87"/>
      <c r="AD7" s="86"/>
    </row>
    <row r="8" spans="2:32" s="83" customFormat="1" ht="21.75" customHeight="1" x14ac:dyDescent="0.2">
      <c r="B8" s="1118" t="s">
        <v>30</v>
      </c>
      <c r="C8" s="68"/>
      <c r="D8" s="1118" t="s">
        <v>120</v>
      </c>
      <c r="E8" s="1121" t="s">
        <v>29</v>
      </c>
      <c r="F8" s="1122"/>
      <c r="G8" s="1122"/>
      <c r="H8" s="1122"/>
      <c r="I8" s="1122"/>
      <c r="J8" s="1122"/>
      <c r="K8" s="1122"/>
      <c r="L8" s="1122"/>
      <c r="M8" s="1122"/>
      <c r="N8" s="1122"/>
      <c r="O8" s="1122"/>
      <c r="P8" s="1122"/>
      <c r="Q8" s="1122"/>
      <c r="R8" s="1122"/>
      <c r="S8" s="1122"/>
      <c r="T8" s="1122"/>
      <c r="U8" s="1122"/>
      <c r="V8" s="1122"/>
      <c r="W8" s="1122"/>
      <c r="X8" s="1122"/>
      <c r="Y8" s="1122"/>
      <c r="Z8" s="1122"/>
      <c r="AA8" s="1123"/>
      <c r="AB8" s="68"/>
      <c r="AC8" s="1124" t="s">
        <v>3</v>
      </c>
      <c r="AD8" s="1125"/>
    </row>
    <row r="9" spans="2:32" s="83" customFormat="1" ht="21.75" customHeight="1" x14ac:dyDescent="0.2">
      <c r="B9" s="1119"/>
      <c r="C9" s="68"/>
      <c r="D9" s="1119"/>
      <c r="E9" s="1115" t="s">
        <v>25</v>
      </c>
      <c r="F9" s="1116"/>
      <c r="G9" s="200"/>
      <c r="H9" s="1115" t="s">
        <v>24</v>
      </c>
      <c r="I9" s="1116"/>
      <c r="J9" s="200"/>
      <c r="K9" s="1115" t="s">
        <v>23</v>
      </c>
      <c r="L9" s="1116"/>
      <c r="M9" s="200"/>
      <c r="N9" s="1115" t="s">
        <v>22</v>
      </c>
      <c r="O9" s="1116"/>
      <c r="P9" s="200"/>
      <c r="Q9" s="1115" t="s">
        <v>21</v>
      </c>
      <c r="R9" s="1116"/>
      <c r="S9" s="200"/>
      <c r="T9" s="1115" t="s">
        <v>20</v>
      </c>
      <c r="U9" s="1116"/>
      <c r="V9" s="200"/>
      <c r="W9" s="1115" t="s">
        <v>19</v>
      </c>
      <c r="X9" s="1116"/>
      <c r="Y9" s="200"/>
      <c r="Z9" s="1115" t="s">
        <v>18</v>
      </c>
      <c r="AA9" s="1116"/>
      <c r="AB9" s="68"/>
      <c r="AC9" s="1126"/>
      <c r="AD9" s="1127"/>
    </row>
    <row r="10" spans="2:32" s="83" customFormat="1" ht="21.75" customHeight="1" x14ac:dyDescent="0.2">
      <c r="B10" s="1120"/>
      <c r="D10" s="1120"/>
      <c r="E10" s="38" t="s">
        <v>12</v>
      </c>
      <c r="F10" s="199" t="s">
        <v>28</v>
      </c>
      <c r="G10" s="201"/>
      <c r="H10" s="38" t="s">
        <v>12</v>
      </c>
      <c r="I10" s="199" t="s">
        <v>28</v>
      </c>
      <c r="J10" s="201"/>
      <c r="K10" s="38" t="s">
        <v>12</v>
      </c>
      <c r="L10" s="199" t="s">
        <v>28</v>
      </c>
      <c r="M10" s="201"/>
      <c r="N10" s="38" t="s">
        <v>12</v>
      </c>
      <c r="O10" s="199" t="s">
        <v>28</v>
      </c>
      <c r="P10" s="201"/>
      <c r="Q10" s="38" t="s">
        <v>12</v>
      </c>
      <c r="R10" s="199" t="s">
        <v>28</v>
      </c>
      <c r="S10" s="201"/>
      <c r="T10" s="38" t="s">
        <v>12</v>
      </c>
      <c r="U10" s="199" t="s">
        <v>28</v>
      </c>
      <c r="V10" s="201"/>
      <c r="W10" s="38" t="s">
        <v>12</v>
      </c>
      <c r="X10" s="199" t="s">
        <v>28</v>
      </c>
      <c r="Y10" s="201"/>
      <c r="Z10" s="38" t="s">
        <v>12</v>
      </c>
      <c r="AA10" s="199" t="s">
        <v>28</v>
      </c>
      <c r="AC10" s="85" t="s">
        <v>12</v>
      </c>
      <c r="AD10" s="84" t="s">
        <v>28</v>
      </c>
    </row>
    <row r="11" spans="2:32"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2" s="73" customFormat="1" ht="21" customHeight="1" x14ac:dyDescent="0.2">
      <c r="B12" s="1141" t="s">
        <v>27</v>
      </c>
      <c r="D12" s="418" t="s">
        <v>34</v>
      </c>
      <c r="E12" s="77">
        <v>442</v>
      </c>
      <c r="F12" s="76">
        <v>0.17750077305200934</v>
      </c>
      <c r="G12" s="74"/>
      <c r="H12" s="77">
        <v>9308</v>
      </c>
      <c r="I12" s="76">
        <v>3.7379574560364319</v>
      </c>
      <c r="J12" s="74"/>
      <c r="K12" s="77">
        <v>5967</v>
      </c>
      <c r="L12" s="76">
        <v>2.3962604362021258</v>
      </c>
      <c r="M12" s="74"/>
      <c r="N12" s="77">
        <v>9108</v>
      </c>
      <c r="O12" s="76">
        <v>3.6576403641576944</v>
      </c>
      <c r="P12" s="74"/>
      <c r="Q12" s="77">
        <v>8063</v>
      </c>
      <c r="R12" s="76">
        <v>3.2379835590912922</v>
      </c>
      <c r="S12" s="74"/>
      <c r="T12" s="77">
        <v>10848</v>
      </c>
      <c r="U12" s="76">
        <v>4.3563990635027086</v>
      </c>
      <c r="V12" s="74"/>
      <c r="W12" s="77">
        <v>36573</v>
      </c>
      <c r="X12" s="76">
        <v>14.687185006405288</v>
      </c>
      <c r="Y12" s="74"/>
      <c r="Z12" s="77">
        <v>168704</v>
      </c>
      <c r="AA12" s="76">
        <f t="shared" ref="AA12:AA19" si="0">Z12*100/$AC12</f>
        <v>67.749073341552446</v>
      </c>
      <c r="AB12" s="66"/>
      <c r="AC12" s="153">
        <f>E12+H12+K12+N12+Q12+T12+W12+Z12</f>
        <v>249013</v>
      </c>
      <c r="AD12" s="75">
        <f>F12+I12+L12+O12+R12+U12+X12+AA12</f>
        <v>100</v>
      </c>
      <c r="AF12" s="426"/>
    </row>
    <row r="13" spans="2:32" s="73" customFormat="1" ht="21" customHeight="1" x14ac:dyDescent="0.2">
      <c r="B13" s="1142"/>
      <c r="D13" s="419" t="s">
        <v>52</v>
      </c>
      <c r="E13" s="416">
        <v>554</v>
      </c>
      <c r="F13" s="417">
        <v>0.17169190909626214</v>
      </c>
      <c r="G13" s="74"/>
      <c r="H13" s="416">
        <v>10009</v>
      </c>
      <c r="I13" s="417">
        <v>3.1019211518853571</v>
      </c>
      <c r="J13" s="74"/>
      <c r="K13" s="416">
        <v>7317</v>
      </c>
      <c r="L13" s="417">
        <v>2.2676348354825815</v>
      </c>
      <c r="M13" s="74"/>
      <c r="N13" s="416">
        <v>11058</v>
      </c>
      <c r="O13" s="417">
        <v>3.4270200916723228</v>
      </c>
      <c r="P13" s="74"/>
      <c r="Q13" s="416">
        <v>12036</v>
      </c>
      <c r="R13" s="417">
        <v>3.7301151947339548</v>
      </c>
      <c r="S13" s="74"/>
      <c r="T13" s="416">
        <v>18624</v>
      </c>
      <c r="U13" s="417">
        <v>5.7718233122902278</v>
      </c>
      <c r="V13" s="74"/>
      <c r="W13" s="416">
        <v>59082</v>
      </c>
      <c r="X13" s="417">
        <v>18.310291287410397</v>
      </c>
      <c r="Y13" s="74"/>
      <c r="Z13" s="416">
        <v>203991</v>
      </c>
      <c r="AA13" s="417">
        <f t="shared" si="0"/>
        <v>63.219502217428897</v>
      </c>
      <c r="AB13" s="66"/>
      <c r="AC13" s="157">
        <f t="shared" ref="AC13:AD15" si="1">E13+H13+K13+N13+Q13+T13+W13+Z13</f>
        <v>322671</v>
      </c>
      <c r="AD13" s="182">
        <f t="shared" si="1"/>
        <v>100</v>
      </c>
      <c r="AF13" s="426"/>
    </row>
    <row r="14" spans="2:32" s="73" customFormat="1" ht="21" customHeight="1" x14ac:dyDescent="0.2">
      <c r="B14" s="1142"/>
      <c r="D14" s="419" t="s">
        <v>53</v>
      </c>
      <c r="E14" s="416">
        <v>207</v>
      </c>
      <c r="F14" s="417">
        <v>7.7048484713133969E-2</v>
      </c>
      <c r="G14" s="74"/>
      <c r="H14" s="416">
        <v>6680</v>
      </c>
      <c r="I14" s="417">
        <v>2.4863955453320528</v>
      </c>
      <c r="J14" s="74"/>
      <c r="K14" s="416">
        <v>5742</v>
      </c>
      <c r="L14" s="417">
        <v>2.1372579672599774</v>
      </c>
      <c r="M14" s="74"/>
      <c r="N14" s="416">
        <v>8123</v>
      </c>
      <c r="O14" s="417">
        <v>3.0235016489120157</v>
      </c>
      <c r="P14" s="74"/>
      <c r="Q14" s="416">
        <v>10074</v>
      </c>
      <c r="R14" s="417">
        <v>3.7496929227058535</v>
      </c>
      <c r="S14" s="74"/>
      <c r="T14" s="416">
        <v>17367</v>
      </c>
      <c r="U14" s="417">
        <v>6.4642562029613417</v>
      </c>
      <c r="V14" s="74"/>
      <c r="W14" s="416">
        <v>62659</v>
      </c>
      <c r="X14" s="417">
        <v>23.322613544155853</v>
      </c>
      <c r="Y14" s="74"/>
      <c r="Z14" s="416">
        <v>157810</v>
      </c>
      <c r="AA14" s="417">
        <f t="shared" si="0"/>
        <v>58.739233683959768</v>
      </c>
      <c r="AB14" s="66"/>
      <c r="AC14" s="157">
        <f t="shared" si="1"/>
        <v>268662</v>
      </c>
      <c r="AD14" s="182">
        <f t="shared" si="1"/>
        <v>100</v>
      </c>
      <c r="AF14" s="426"/>
    </row>
    <row r="15" spans="2:32" s="73" customFormat="1" ht="21" customHeight="1" x14ac:dyDescent="0.2">
      <c r="B15" s="1143"/>
      <c r="D15" s="422" t="s">
        <v>71</v>
      </c>
      <c r="E15" s="420">
        <f>SUM(E12:E14)</f>
        <v>1203</v>
      </c>
      <c r="F15" s="421">
        <f t="shared" ref="F15:F19" si="2">E15*100/$AC15</f>
        <v>0.14315531935655076</v>
      </c>
      <c r="G15" s="74"/>
      <c r="H15" s="420">
        <f>SUM(H12:H14)</f>
        <v>25997</v>
      </c>
      <c r="I15" s="421">
        <f t="shared" ref="I15:I19" si="3">H15*100/$AC15</f>
        <v>3.0936066810575644</v>
      </c>
      <c r="J15" s="74"/>
      <c r="K15" s="420">
        <f>SUM(K12:K14)</f>
        <v>19026</v>
      </c>
      <c r="L15" s="421">
        <f t="shared" ref="L15:L19" si="4">K15*100/$AC15</f>
        <v>2.2640674198484909</v>
      </c>
      <c r="M15" s="74"/>
      <c r="N15" s="420">
        <f>SUM(N12:N14)</f>
        <v>28289</v>
      </c>
      <c r="O15" s="421">
        <f t="shared" ref="O15:O19" si="5">N15*100/$AC15</f>
        <v>3.3663514790336362</v>
      </c>
      <c r="P15" s="74"/>
      <c r="Q15" s="420">
        <f>SUM(Q12:Q14)</f>
        <v>30173</v>
      </c>
      <c r="R15" s="421">
        <f t="shared" ref="R15:R19" si="6">Q15*100/$AC15</f>
        <v>3.5905448470034962</v>
      </c>
      <c r="S15" s="74"/>
      <c r="T15" s="420">
        <f>SUM(T12:T14)</f>
        <v>46839</v>
      </c>
      <c r="U15" s="421">
        <f t="shared" ref="U15:U19" si="7">T15*100/$AC15</f>
        <v>5.5737755638748805</v>
      </c>
      <c r="V15" s="74"/>
      <c r="W15" s="420">
        <f>SUM(W12:W14)</f>
        <v>158314</v>
      </c>
      <c r="X15" s="421">
        <f t="shared" ref="X15:X19" si="8">W15*100/$AC15</f>
        <v>18.839144828439714</v>
      </c>
      <c r="Y15" s="74"/>
      <c r="Z15" s="420">
        <f>SUM(Z12:Z14)</f>
        <v>530505</v>
      </c>
      <c r="AA15" s="421">
        <f t="shared" si="0"/>
        <v>63.129353861385667</v>
      </c>
      <c r="AB15" s="66"/>
      <c r="AC15" s="423">
        <f>SUM(AC12:AC14)</f>
        <v>840346</v>
      </c>
      <c r="AD15" s="425">
        <f t="shared" si="1"/>
        <v>100</v>
      </c>
      <c r="AF15" s="426"/>
    </row>
    <row r="16" spans="2:32" s="73" customFormat="1" ht="21" customHeight="1" x14ac:dyDescent="0.2">
      <c r="B16" s="1141" t="s">
        <v>26</v>
      </c>
      <c r="D16" s="418" t="s">
        <v>34</v>
      </c>
      <c r="E16" s="77">
        <v>571</v>
      </c>
      <c r="F16" s="76">
        <v>0.41479307564343776</v>
      </c>
      <c r="G16" s="74"/>
      <c r="H16" s="77">
        <v>18858</v>
      </c>
      <c r="I16" s="76">
        <v>13.69906798683704</v>
      </c>
      <c r="J16" s="74"/>
      <c r="K16" s="77">
        <v>8961</v>
      </c>
      <c r="L16" s="76">
        <v>6.50956348658642</v>
      </c>
      <c r="M16" s="74"/>
      <c r="N16" s="77">
        <v>11145</v>
      </c>
      <c r="O16" s="76">
        <v>8.0960925184695522</v>
      </c>
      <c r="P16" s="74"/>
      <c r="Q16" s="77">
        <v>9222</v>
      </c>
      <c r="R16" s="76">
        <v>6.6991624230889375</v>
      </c>
      <c r="S16" s="74"/>
      <c r="T16" s="77">
        <v>11762</v>
      </c>
      <c r="U16" s="76">
        <v>8.5443014986306736</v>
      </c>
      <c r="V16" s="74"/>
      <c r="W16" s="77">
        <v>26277</v>
      </c>
      <c r="X16" s="76">
        <v>19.088472239374106</v>
      </c>
      <c r="Y16" s="74"/>
      <c r="Z16" s="77">
        <v>50863</v>
      </c>
      <c r="AA16" s="76">
        <f t="shared" si="0"/>
        <v>36.948546771369834</v>
      </c>
      <c r="AB16" s="66"/>
      <c r="AC16" s="153">
        <f>E16+H16+K16+N16+Q16+T16+W16+Z16</f>
        <v>137659</v>
      </c>
      <c r="AD16" s="75">
        <f>F16+I16+L16+O16+R16+U16+X16+AA16</f>
        <v>100</v>
      </c>
      <c r="AF16" s="426"/>
    </row>
    <row r="17" spans="2:32" s="73" customFormat="1" ht="21" customHeight="1" x14ac:dyDescent="0.2">
      <c r="B17" s="1142"/>
      <c r="D17" s="419" t="s">
        <v>52</v>
      </c>
      <c r="E17" s="416">
        <v>745</v>
      </c>
      <c r="F17" s="417">
        <v>0.39669016634363485</v>
      </c>
      <c r="G17" s="74"/>
      <c r="H17" s="416">
        <v>23602</v>
      </c>
      <c r="I17" s="417">
        <v>12.567357457775127</v>
      </c>
      <c r="J17" s="74"/>
      <c r="K17" s="416">
        <v>11082</v>
      </c>
      <c r="L17" s="417">
        <v>5.9008327831143106</v>
      </c>
      <c r="M17" s="74"/>
      <c r="N17" s="416">
        <v>14653</v>
      </c>
      <c r="O17" s="417">
        <v>7.8022832314540693</v>
      </c>
      <c r="P17" s="74"/>
      <c r="Q17" s="416">
        <v>14266</v>
      </c>
      <c r="R17" s="417">
        <v>7.5962173329641542</v>
      </c>
      <c r="S17" s="74"/>
      <c r="T17" s="416">
        <v>20016</v>
      </c>
      <c r="U17" s="417">
        <v>10.657919959106302</v>
      </c>
      <c r="V17" s="74"/>
      <c r="W17" s="416">
        <v>37798</v>
      </c>
      <c r="X17" s="417">
        <v>20.126301889203638</v>
      </c>
      <c r="Y17" s="74"/>
      <c r="Z17" s="416">
        <v>65642</v>
      </c>
      <c r="AA17" s="417">
        <f t="shared" si="0"/>
        <v>34.952397180038766</v>
      </c>
      <c r="AB17" s="66"/>
      <c r="AC17" s="157">
        <f t="shared" ref="AC17:AD19" si="9">E17+H17+K17+N17+Q17+T17+W17+Z17</f>
        <v>187804</v>
      </c>
      <c r="AD17" s="182">
        <f t="shared" si="9"/>
        <v>100</v>
      </c>
      <c r="AF17" s="426"/>
    </row>
    <row r="18" spans="2:32" s="73" customFormat="1" ht="21" customHeight="1" x14ac:dyDescent="0.2">
      <c r="B18" s="1142"/>
      <c r="D18" s="419" t="s">
        <v>53</v>
      </c>
      <c r="E18" s="416">
        <v>265</v>
      </c>
      <c r="F18" s="417">
        <v>0.17253615120677643</v>
      </c>
      <c r="G18" s="74"/>
      <c r="H18" s="416">
        <v>14699</v>
      </c>
      <c r="I18" s="417">
        <v>9.5702222135411574</v>
      </c>
      <c r="J18" s="74"/>
      <c r="K18" s="416">
        <v>9605</v>
      </c>
      <c r="L18" s="417">
        <v>6.2536216314758022</v>
      </c>
      <c r="M18" s="74"/>
      <c r="N18" s="416">
        <v>11451</v>
      </c>
      <c r="O18" s="417">
        <v>7.4555149715803664</v>
      </c>
      <c r="P18" s="74"/>
      <c r="Q18" s="416">
        <v>11887</v>
      </c>
      <c r="R18" s="417">
        <v>7.7393857713017038</v>
      </c>
      <c r="S18" s="74"/>
      <c r="T18" s="416">
        <v>16905</v>
      </c>
      <c r="U18" s="417">
        <v>11.006504287360588</v>
      </c>
      <c r="V18" s="74"/>
      <c r="W18" s="416">
        <v>31484</v>
      </c>
      <c r="X18" s="417">
        <v>20.498596922996789</v>
      </c>
      <c r="Y18" s="74"/>
      <c r="Z18" s="416">
        <v>57295</v>
      </c>
      <c r="AA18" s="417">
        <f t="shared" si="0"/>
        <v>37.303618050536812</v>
      </c>
      <c r="AB18" s="66"/>
      <c r="AC18" s="157">
        <f t="shared" si="9"/>
        <v>153591</v>
      </c>
      <c r="AD18" s="182">
        <f t="shared" si="9"/>
        <v>100</v>
      </c>
      <c r="AF18" s="426"/>
    </row>
    <row r="19" spans="2:32" s="73" customFormat="1" ht="21" customHeight="1" x14ac:dyDescent="0.2">
      <c r="B19" s="1143"/>
      <c r="D19" s="422" t="s">
        <v>71</v>
      </c>
      <c r="E19" s="420">
        <f>SUM(E16:E18)</f>
        <v>1581</v>
      </c>
      <c r="F19" s="421">
        <f t="shared" si="2"/>
        <v>0.33002542510865163</v>
      </c>
      <c r="G19" s="74"/>
      <c r="H19" s="420">
        <f>SUM(H16:H18)</f>
        <v>57159</v>
      </c>
      <c r="I19" s="421">
        <f t="shared" si="3"/>
        <v>11.931640274374079</v>
      </c>
      <c r="J19" s="74"/>
      <c r="K19" s="420">
        <f>SUM(K16:K18)</f>
        <v>29648</v>
      </c>
      <c r="L19" s="421">
        <f t="shared" si="4"/>
        <v>6.1888638859084777</v>
      </c>
      <c r="M19" s="74"/>
      <c r="N19" s="420">
        <f>SUM(N16:N18)</f>
        <v>37249</v>
      </c>
      <c r="O19" s="421">
        <f t="shared" si="5"/>
        <v>7.7755326121898571</v>
      </c>
      <c r="P19" s="74"/>
      <c r="Q19" s="420">
        <f>SUM(Q16:Q18)</f>
        <v>35375</v>
      </c>
      <c r="R19" s="421">
        <f t="shared" si="6"/>
        <v>7.3843449798978824</v>
      </c>
      <c r="S19" s="74"/>
      <c r="T19" s="420">
        <f>SUM(T16:T18)</f>
        <v>48683</v>
      </c>
      <c r="U19" s="421">
        <f t="shared" si="7"/>
        <v>10.162319905480384</v>
      </c>
      <c r="V19" s="74"/>
      <c r="W19" s="420">
        <f>SUM(W16:W18)</f>
        <v>95559</v>
      </c>
      <c r="X19" s="421">
        <f t="shared" si="8"/>
        <v>19.947438075874537</v>
      </c>
      <c r="Y19" s="74"/>
      <c r="Z19" s="420">
        <f>SUM(Z16:Z18)</f>
        <v>173800</v>
      </c>
      <c r="AA19" s="421">
        <f t="shared" si="0"/>
        <v>36.279834841166135</v>
      </c>
      <c r="AB19" s="66"/>
      <c r="AC19" s="423">
        <f>SUM(AC16:AC18)</f>
        <v>479054</v>
      </c>
      <c r="AD19" s="425">
        <f t="shared" si="9"/>
        <v>100</v>
      </c>
      <c r="AF19" s="426"/>
    </row>
    <row r="20" spans="2:32" s="70" customFormat="1" ht="3" customHeight="1" x14ac:dyDescent="0.2">
      <c r="B20" s="424"/>
      <c r="C20" s="68"/>
      <c r="D20" s="66"/>
      <c r="E20" s="71"/>
      <c r="F20" s="72"/>
      <c r="G20" s="66"/>
      <c r="H20" s="71"/>
      <c r="I20" s="72"/>
      <c r="J20" s="66"/>
      <c r="K20" s="71"/>
      <c r="L20" s="72"/>
      <c r="M20" s="66"/>
      <c r="N20" s="71"/>
      <c r="O20" s="72"/>
      <c r="P20" s="66"/>
      <c r="Q20" s="71"/>
      <c r="R20" s="72"/>
      <c r="S20" s="66"/>
      <c r="T20" s="71"/>
      <c r="U20" s="72"/>
      <c r="V20" s="66"/>
      <c r="W20" s="71"/>
      <c r="X20" s="72"/>
      <c r="Y20" s="66"/>
      <c r="Z20" s="71"/>
      <c r="AA20" s="72"/>
      <c r="AB20" s="66"/>
      <c r="AC20" s="71"/>
      <c r="AD20" s="64"/>
    </row>
    <row r="21" spans="2:32" s="63" customFormat="1" ht="18" customHeight="1" x14ac:dyDescent="0.2">
      <c r="B21" s="1121" t="s">
        <v>3</v>
      </c>
      <c r="C21" s="1122"/>
      <c r="D21" s="1123"/>
      <c r="E21" s="65">
        <f>E15+E19</f>
        <v>2784</v>
      </c>
      <c r="F21" s="67">
        <f>E21*100/$AC21</f>
        <v>0.21100500227376079</v>
      </c>
      <c r="G21" s="66"/>
      <c r="H21" s="65">
        <f>H15+H19</f>
        <v>83156</v>
      </c>
      <c r="I21" s="67">
        <f>H21*100/$AC21</f>
        <v>6.3025617705017432</v>
      </c>
      <c r="J21" s="66"/>
      <c r="K21" s="65">
        <f>K15+K19</f>
        <v>48674</v>
      </c>
      <c r="L21" s="67">
        <f>K21*100/$AC21</f>
        <v>3.6891011065635895</v>
      </c>
      <c r="M21" s="66"/>
      <c r="N21" s="65">
        <f>N15+N19</f>
        <v>65538</v>
      </c>
      <c r="O21" s="67">
        <f>N21*100/$AC21</f>
        <v>4.9672578444747613</v>
      </c>
      <c r="P21" s="66"/>
      <c r="Q21" s="65">
        <f>Q15+Q19</f>
        <v>65548</v>
      </c>
      <c r="R21" s="67">
        <f>Q21*100/$AC21</f>
        <v>4.9680157647415495</v>
      </c>
      <c r="S21" s="66"/>
      <c r="T21" s="65">
        <f>T15+T19</f>
        <v>95522</v>
      </c>
      <c r="U21" s="67">
        <f>T21*100/$AC21</f>
        <v>7.2398059724117019</v>
      </c>
      <c r="V21" s="66"/>
      <c r="W21" s="65">
        <f>W15+W19</f>
        <v>253873</v>
      </c>
      <c r="X21" s="67">
        <f>W21*100/$AC21</f>
        <v>19.241549189025314</v>
      </c>
      <c r="Y21" s="66"/>
      <c r="Z21" s="65">
        <f>Z15+Z19</f>
        <v>704305</v>
      </c>
      <c r="AA21" s="67">
        <f>Z21*100/$AC21</f>
        <v>53.380703350007579</v>
      </c>
      <c r="AB21" s="66"/>
      <c r="AC21" s="65">
        <f>AC15+AC19</f>
        <v>1319400</v>
      </c>
      <c r="AD21" s="67">
        <f>F21+I21+L21+O21+R21+U21+X21+AA21</f>
        <v>100</v>
      </c>
    </row>
    <row r="22" spans="2:32" s="19" customFormat="1" ht="5.25" customHeight="1" x14ac:dyDescent="0.2">
      <c r="B22" s="62"/>
      <c r="C22" s="62"/>
      <c r="D22" s="62"/>
      <c r="E22" s="62"/>
      <c r="F22" s="62"/>
      <c r="G22" s="62"/>
      <c r="H22" s="62"/>
      <c r="I22" s="62"/>
      <c r="J22" s="62"/>
      <c r="K22" s="62"/>
      <c r="L22" s="62"/>
      <c r="M22" s="62"/>
      <c r="N22" s="62"/>
      <c r="O22" s="48"/>
      <c r="P22" s="48"/>
      <c r="AD22" s="56"/>
    </row>
    <row r="23" spans="2:32" s="19" customFormat="1" ht="5.25" customHeight="1" x14ac:dyDescent="0.2">
      <c r="B23" s="62"/>
      <c r="C23" s="62"/>
      <c r="D23" s="62"/>
      <c r="E23" s="62"/>
      <c r="F23" s="62"/>
      <c r="G23" s="62"/>
      <c r="H23" s="62"/>
      <c r="I23" s="62"/>
      <c r="J23" s="62"/>
      <c r="K23" s="62"/>
      <c r="L23" s="62"/>
      <c r="M23" s="62"/>
      <c r="N23" s="62"/>
      <c r="O23" s="48"/>
      <c r="P23" s="48"/>
      <c r="AD23" s="56"/>
    </row>
    <row r="24" spans="2:32" s="19" customFormat="1" ht="12.75" customHeight="1" x14ac:dyDescent="0.2">
      <c r="B24" s="48"/>
      <c r="C24" s="48"/>
      <c r="D24" s="48"/>
      <c r="E24" s="48"/>
      <c r="F24" s="48"/>
      <c r="G24" s="48"/>
      <c r="H24" s="48"/>
      <c r="I24" s="48"/>
      <c r="J24" s="48"/>
      <c r="K24" s="48"/>
      <c r="L24" s="48"/>
      <c r="M24" s="48"/>
      <c r="N24" s="48"/>
      <c r="O24" s="48"/>
      <c r="P24" s="48"/>
      <c r="AD24" s="56"/>
    </row>
    <row r="25" spans="2:32" s="57" customFormat="1" ht="24.75" customHeight="1" x14ac:dyDescent="0.2">
      <c r="B25" s="61"/>
      <c r="C25" s="61"/>
      <c r="D25" s="61"/>
      <c r="E25" s="61" t="s">
        <v>122</v>
      </c>
      <c r="F25" s="61" t="s">
        <v>24</v>
      </c>
      <c r="G25" s="61"/>
      <c r="H25" s="61" t="s">
        <v>23</v>
      </c>
      <c r="I25" s="61" t="s">
        <v>22</v>
      </c>
      <c r="J25" s="61"/>
      <c r="K25" s="61" t="s">
        <v>21</v>
      </c>
      <c r="L25" s="61" t="s">
        <v>20</v>
      </c>
      <c r="M25" s="61"/>
      <c r="N25" s="61" t="s">
        <v>19</v>
      </c>
      <c r="O25" s="61" t="s">
        <v>18</v>
      </c>
      <c r="P25" s="61"/>
      <c r="AD25" s="58"/>
    </row>
    <row r="26" spans="2:32" s="57" customFormat="1" ht="10.5" x14ac:dyDescent="0.2">
      <c r="B26" s="60"/>
      <c r="C26" s="60"/>
      <c r="D26" s="60"/>
      <c r="E26" s="60" t="e">
        <f>#REF!</f>
        <v>#REF!</v>
      </c>
      <c r="F26" s="59" t="e">
        <f>#REF!</f>
        <v>#REF!</v>
      </c>
      <c r="G26" s="59"/>
      <c r="H26" s="59" t="e">
        <f>#REF!</f>
        <v>#REF!</v>
      </c>
      <c r="I26" s="59" t="e">
        <f>#REF!</f>
        <v>#REF!</v>
      </c>
      <c r="J26" s="59"/>
      <c r="K26" s="59" t="e">
        <f>#REF!</f>
        <v>#REF!</v>
      </c>
      <c r="L26" s="59" t="e">
        <f>#REF!</f>
        <v>#REF!</v>
      </c>
      <c r="M26" s="59"/>
      <c r="N26" s="59" t="e">
        <f>#REF!</f>
        <v>#REF!</v>
      </c>
      <c r="O26" s="59" t="e">
        <f>#REF!</f>
        <v>#REF!</v>
      </c>
      <c r="P26" s="59"/>
      <c r="AD26" s="58"/>
    </row>
    <row r="27" spans="2:32" s="19" customFormat="1" x14ac:dyDescent="0.2">
      <c r="B27" s="48"/>
      <c r="C27" s="48"/>
      <c r="D27" s="48"/>
      <c r="E27" s="48"/>
      <c r="F27" s="48"/>
      <c r="G27" s="48"/>
      <c r="H27" s="48"/>
      <c r="I27" s="48"/>
      <c r="J27" s="48"/>
      <c r="K27" s="48"/>
      <c r="L27" s="48"/>
      <c r="M27" s="48"/>
      <c r="N27" s="48"/>
      <c r="O27" s="48"/>
      <c r="P27" s="48"/>
      <c r="AD27" s="56"/>
    </row>
    <row r="28" spans="2:32" s="19" customFormat="1" x14ac:dyDescent="0.2">
      <c r="B28" s="48"/>
      <c r="C28" s="48"/>
      <c r="D28" s="48"/>
      <c r="E28" s="48"/>
      <c r="F28" s="48"/>
      <c r="G28" s="48"/>
      <c r="H28" s="48"/>
      <c r="I28" s="48"/>
      <c r="J28" s="48"/>
      <c r="K28" s="48"/>
      <c r="L28" s="48"/>
      <c r="M28" s="48"/>
      <c r="N28" s="48"/>
      <c r="O28" s="48"/>
      <c r="P28" s="48"/>
      <c r="AD28" s="56"/>
    </row>
    <row r="29" spans="2:32" s="19" customFormat="1" x14ac:dyDescent="0.2">
      <c r="B29" s="48"/>
      <c r="C29" s="48"/>
      <c r="D29" s="48"/>
      <c r="E29" s="48"/>
      <c r="F29" s="48"/>
      <c r="G29" s="48"/>
      <c r="H29" s="48"/>
      <c r="I29" s="48"/>
      <c r="J29" s="48"/>
      <c r="K29" s="48"/>
      <c r="L29" s="48"/>
      <c r="M29" s="48"/>
      <c r="N29" s="48"/>
      <c r="O29" s="48"/>
      <c r="P29" s="48"/>
      <c r="AD29" s="56"/>
    </row>
    <row r="30" spans="2:32" s="19" customFormat="1" x14ac:dyDescent="0.2">
      <c r="B30" s="48"/>
      <c r="C30" s="48"/>
      <c r="D30" s="48"/>
      <c r="E30" s="48"/>
      <c r="F30" s="48"/>
      <c r="G30" s="48"/>
      <c r="H30" s="48"/>
      <c r="I30" s="48"/>
      <c r="J30" s="48"/>
      <c r="K30" s="48"/>
      <c r="L30" s="48"/>
      <c r="M30" s="48"/>
      <c r="N30" s="48"/>
      <c r="O30" s="48"/>
      <c r="P30" s="48"/>
      <c r="AD30" s="56"/>
    </row>
    <row r="31" spans="2:32" s="19" customFormat="1" x14ac:dyDescent="0.2">
      <c r="B31" s="48"/>
      <c r="C31" s="48"/>
      <c r="D31" s="48"/>
      <c r="E31" s="48"/>
      <c r="F31" s="48"/>
      <c r="G31" s="48"/>
      <c r="H31" s="48"/>
      <c r="I31" s="48"/>
      <c r="J31" s="48"/>
      <c r="K31" s="48"/>
      <c r="L31" s="48"/>
      <c r="M31" s="48"/>
      <c r="N31" s="48"/>
      <c r="O31" s="48"/>
      <c r="P31" s="48"/>
      <c r="AD31" s="56"/>
    </row>
    <row r="32" spans="2:32" s="19" customFormat="1" x14ac:dyDescent="0.2">
      <c r="B32" s="48"/>
      <c r="C32" s="48"/>
      <c r="D32" s="48"/>
      <c r="E32" s="48"/>
      <c r="F32" s="48"/>
      <c r="G32" s="48"/>
      <c r="H32" s="48"/>
      <c r="I32" s="48"/>
      <c r="J32" s="48"/>
      <c r="K32" s="48"/>
      <c r="L32" s="48"/>
      <c r="M32" s="48"/>
      <c r="N32" s="48"/>
      <c r="O32" s="48"/>
      <c r="P32" s="48"/>
      <c r="AD32" s="56"/>
    </row>
    <row r="33" spans="2:30" s="19" customForma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C35" s="1117" t="s">
        <v>17</v>
      </c>
      <c r="D35" s="1117"/>
      <c r="E35" s="1117"/>
      <c r="F35" s="1117"/>
      <c r="G35" s="1117"/>
      <c r="H35" s="1117"/>
      <c r="I35" s="1117"/>
      <c r="J35" s="1117"/>
      <c r="K35" s="1117"/>
      <c r="L35" s="1117"/>
      <c r="M35" s="48"/>
      <c r="N35" s="48"/>
      <c r="O35" s="48"/>
      <c r="P35" s="48"/>
      <c r="AD35" s="56"/>
    </row>
    <row r="36" spans="2:30" s="19" customFormat="1" x14ac:dyDescent="0.2">
      <c r="L36" s="48"/>
      <c r="M36" s="48"/>
      <c r="N36" s="48"/>
      <c r="O36" s="48"/>
      <c r="P36" s="48"/>
      <c r="AD36" s="56"/>
    </row>
    <row r="37" spans="2:30" s="19" customFormat="1" x14ac:dyDescent="0.2">
      <c r="B37" s="48"/>
      <c r="C37" s="48"/>
      <c r="D37" s="48"/>
      <c r="E37" s="48"/>
      <c r="F37" s="48"/>
      <c r="G37" s="48"/>
      <c r="H37" s="48"/>
      <c r="I37" s="48"/>
      <c r="J37" s="48"/>
      <c r="K37" s="48"/>
      <c r="L37" s="48"/>
      <c r="M37" s="48"/>
      <c r="N37" s="48"/>
      <c r="O37" s="48"/>
      <c r="P37" s="48"/>
      <c r="AD37" s="56"/>
    </row>
    <row r="38" spans="2:30" s="19" customFormat="1" ht="5.25" customHeight="1" x14ac:dyDescent="0.2">
      <c r="B38" s="48"/>
      <c r="C38" s="48"/>
      <c r="D38" s="48"/>
      <c r="E38" s="48"/>
      <c r="F38" s="48"/>
      <c r="G38" s="48"/>
      <c r="H38" s="48"/>
      <c r="I38" s="48"/>
      <c r="J38" s="48"/>
      <c r="K38" s="48"/>
      <c r="L38" s="48"/>
      <c r="M38" s="48"/>
      <c r="N38" s="48"/>
      <c r="O38" s="48"/>
      <c r="P38" s="48"/>
      <c r="AD38" s="56"/>
    </row>
    <row r="39" spans="2:30" s="19" customFormat="1" ht="5.25" customHeight="1" x14ac:dyDescent="0.2">
      <c r="B39" s="48"/>
      <c r="C39" s="48"/>
      <c r="D39" s="48"/>
      <c r="E39" s="48"/>
      <c r="F39" s="48"/>
      <c r="G39" s="48"/>
      <c r="H39" s="48"/>
      <c r="I39" s="48"/>
      <c r="J39" s="48"/>
      <c r="K39" s="48"/>
      <c r="L39" s="48"/>
      <c r="M39" s="48"/>
      <c r="N39" s="48"/>
      <c r="O39" s="48"/>
      <c r="P39" s="48"/>
      <c r="AD39" s="56"/>
    </row>
    <row r="40" spans="2:30" s="19" customFormat="1" ht="16.5" customHeight="1" x14ac:dyDescent="0.2">
      <c r="B40" s="48"/>
      <c r="C40" s="48"/>
      <c r="D40" s="48"/>
      <c r="E40" s="48"/>
      <c r="F40" s="48"/>
      <c r="G40" s="48"/>
      <c r="H40" s="48"/>
      <c r="I40" s="48"/>
      <c r="J40" s="48"/>
      <c r="K40" s="48"/>
      <c r="L40" s="48"/>
      <c r="M40" s="48"/>
      <c r="N40" s="48"/>
      <c r="O40" s="48"/>
      <c r="P40" s="48"/>
      <c r="AD40" s="56"/>
    </row>
    <row r="41" spans="2:30" s="19" customFormat="1" x14ac:dyDescent="0.2">
      <c r="B41" s="48"/>
      <c r="C41" s="48"/>
      <c r="D41" s="48"/>
      <c r="E41" s="48"/>
      <c r="F41" s="48"/>
      <c r="G41" s="48"/>
      <c r="H41" s="48"/>
      <c r="I41" s="48"/>
      <c r="J41" s="48"/>
      <c r="K41" s="48"/>
      <c r="L41" s="48"/>
      <c r="M41" s="48"/>
      <c r="N41" s="48"/>
      <c r="O41" s="48"/>
      <c r="P41" s="48"/>
      <c r="AD41" s="56"/>
    </row>
    <row r="42" spans="2:30" s="19" customFormat="1" x14ac:dyDescent="0.2">
      <c r="AD42" s="56"/>
    </row>
    <row r="43" spans="2:30" s="20" customFormat="1" x14ac:dyDescent="0.2">
      <c r="AD43" s="55"/>
    </row>
    <row r="44" spans="2:30" s="3" customFormat="1" ht="12.75" customHeight="1" x14ac:dyDescent="0.2">
      <c r="B44" s="1113"/>
      <c r="C44" s="1114"/>
      <c r="D44" s="1114"/>
      <c r="E44" s="1114"/>
      <c r="F44" s="1114"/>
      <c r="G44" s="1114"/>
      <c r="H44" s="1114"/>
      <c r="I44" s="1114"/>
      <c r="J44" s="1114"/>
      <c r="K44" s="1114"/>
      <c r="L44" s="1114"/>
      <c r="M44" s="1114"/>
      <c r="N44" s="1114"/>
      <c r="O44" s="1114"/>
      <c r="P44" s="404"/>
      <c r="AD44" s="54"/>
    </row>
  </sheetData>
  <mergeCells count="21">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 ref="B12:B15"/>
    <mergeCell ref="B16:B19"/>
    <mergeCell ref="B21:D21"/>
    <mergeCell ref="C35:L35"/>
    <mergeCell ref="B44:O44"/>
  </mergeCells>
  <printOptions horizontalCentered="1"/>
  <pageMargins left="0" right="0" top="0.43307086614173229" bottom="0.43307086614173229" header="0" footer="0"/>
  <pageSetup paperSize="9" scale="90" orientation="landscape"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2">
    <tabColor theme="0"/>
  </sheetPr>
  <dimension ref="A1:AX38"/>
  <sheetViews>
    <sheetView showGridLines="0" topLeftCell="A5" zoomScaleNormal="100" workbookViewId="0">
      <selection activeCell="B34" sqref="B34:P34"/>
    </sheetView>
  </sheetViews>
  <sheetFormatPr baseColWidth="10" defaultColWidth="11.42578125" defaultRowHeight="15" x14ac:dyDescent="0.2"/>
  <cols>
    <col min="1" max="1" width="1.140625" style="262" customWidth="1"/>
    <col min="2" max="2" width="28.7109375" style="262" customWidth="1"/>
    <col min="3" max="3" width="0.5703125" style="262" customWidth="1"/>
    <col min="4" max="4" width="11.85546875" style="262" customWidth="1"/>
    <col min="5" max="5" width="7.7109375" style="262" customWidth="1"/>
    <col min="6" max="6" width="0.42578125" style="262" customWidth="1"/>
    <col min="7" max="7" width="12.42578125" style="262" customWidth="1"/>
    <col min="8" max="8" width="6.28515625" style="262" customWidth="1"/>
    <col min="9" max="9" width="0.42578125" style="262" customWidth="1"/>
    <col min="10" max="10" width="10.85546875" style="262" customWidth="1"/>
    <col min="11" max="11" width="6.28515625" style="262" customWidth="1"/>
    <col min="12" max="12" width="0.42578125" style="262" customWidth="1"/>
    <col min="13" max="13" width="11.85546875" style="262" customWidth="1"/>
    <col min="14" max="14" width="6.28515625" style="262" customWidth="1"/>
    <col min="15" max="15" width="0.7109375" style="260" customWidth="1"/>
    <col min="16" max="16" width="10.140625" style="262" bestFit="1" customWidth="1"/>
    <col min="17" max="17" width="8.5703125" style="262" customWidth="1"/>
    <col min="18" max="18" width="0.42578125" style="262" customWidth="1"/>
    <col min="19" max="19" width="8.42578125" style="262" bestFit="1" customWidth="1"/>
    <col min="20" max="20" width="7.85546875" style="262" bestFit="1" customWidth="1"/>
    <col min="21" max="21" width="0.42578125" style="262" customWidth="1"/>
    <col min="22" max="22" width="8.42578125" style="262" bestFit="1" customWidth="1"/>
    <col min="23" max="23" width="7.7109375" style="262" bestFit="1" customWidth="1"/>
    <col min="24" max="24" width="0.42578125" style="262" customWidth="1"/>
    <col min="25" max="25" width="8.42578125" style="262" bestFit="1" customWidth="1"/>
    <col min="26" max="26" width="7.7109375" style="262" bestFit="1" customWidth="1"/>
    <col min="27" max="27" width="11.42578125" style="262"/>
    <col min="28" max="30" width="2.42578125" style="262" bestFit="1" customWidth="1"/>
    <col min="31" max="31" width="13" style="262" bestFit="1" customWidth="1"/>
    <col min="32" max="32" width="3.42578125" style="262" bestFit="1" customWidth="1"/>
    <col min="33" max="33" width="3.85546875" style="262" customWidth="1"/>
    <col min="34" max="36" width="2.42578125" style="262" bestFit="1" customWidth="1"/>
    <col min="37" max="37" width="8.42578125" style="262" bestFit="1" customWidth="1"/>
    <col min="38" max="38" width="3.42578125" style="262" bestFit="1" customWidth="1"/>
    <col min="39" max="39" width="3.5703125" style="262" customWidth="1"/>
    <col min="40" max="42" width="2.42578125" style="262" bestFit="1" customWidth="1"/>
    <col min="43" max="43" width="8.42578125" style="262" bestFit="1" customWidth="1"/>
    <col min="44" max="44" width="4.140625" style="262" bestFit="1" customWidth="1"/>
    <col min="45" max="45" width="3.28515625" style="262" customWidth="1"/>
    <col min="46" max="46" width="4.28515625" style="262" bestFit="1" customWidth="1"/>
    <col min="47" max="47" width="2.42578125" style="262" bestFit="1" customWidth="1"/>
    <col min="48" max="48" width="4.28515625" style="262" bestFit="1" customWidth="1"/>
    <col min="49" max="49" width="8.42578125" style="262" bestFit="1" customWidth="1"/>
    <col min="50" max="50" width="4.28515625" style="262" bestFit="1" customWidth="1"/>
    <col min="51" max="16384" width="11.42578125" style="262"/>
  </cols>
  <sheetData>
    <row r="1" spans="1:50" s="202" customFormat="1" ht="15" customHeight="1" x14ac:dyDescent="0.2">
      <c r="B1" s="203"/>
      <c r="C1" s="204"/>
      <c r="F1" s="204"/>
      <c r="I1" s="204"/>
      <c r="O1" s="205"/>
      <c r="R1" s="204"/>
      <c r="S1" s="714" t="s">
        <v>143</v>
      </c>
      <c r="T1" s="714"/>
      <c r="U1" s="714"/>
      <c r="V1" s="714" t="s">
        <v>19</v>
      </c>
      <c r="W1" s="714"/>
      <c r="X1" s="714"/>
      <c r="Y1" s="714" t="s">
        <v>18</v>
      </c>
    </row>
    <row r="2" spans="1:50" s="206" customFormat="1" ht="52.5" customHeight="1" x14ac:dyDescent="0.2">
      <c r="B2" s="1059"/>
      <c r="C2" s="1059"/>
      <c r="D2" s="1059"/>
      <c r="E2" s="1059"/>
      <c r="F2" s="1059"/>
      <c r="G2" s="1059"/>
      <c r="H2" s="1059"/>
      <c r="I2" s="1059"/>
      <c r="O2" s="208"/>
    </row>
    <row r="3" spans="1:50" s="209" customFormat="1" ht="4.5" customHeight="1" x14ac:dyDescent="0.2">
      <c r="B3" s="1060"/>
      <c r="C3" s="1060"/>
      <c r="D3" s="1060"/>
      <c r="E3" s="1060"/>
      <c r="F3" s="1060"/>
      <c r="G3" s="1060"/>
      <c r="H3" s="1060"/>
      <c r="I3" s="1060"/>
      <c r="O3" s="208"/>
    </row>
    <row r="4" spans="1:50" s="209" customFormat="1" ht="37.5" customHeight="1" x14ac:dyDescent="0.2">
      <c r="A4" s="1107" t="s">
        <v>216</v>
      </c>
      <c r="B4" s="1107"/>
      <c r="C4" s="1107"/>
      <c r="D4" s="1107"/>
      <c r="E4" s="1107"/>
      <c r="F4" s="1107"/>
      <c r="G4" s="1107"/>
      <c r="H4" s="1107"/>
      <c r="I4" s="1107"/>
      <c r="J4" s="1107"/>
      <c r="K4" s="1107"/>
      <c r="L4" s="1107"/>
      <c r="M4" s="1107"/>
      <c r="N4" s="1107"/>
      <c r="O4" s="1107"/>
      <c r="P4" s="1107"/>
      <c r="Q4" s="1107"/>
      <c r="R4" s="1107"/>
      <c r="S4" s="1107"/>
      <c r="T4" s="1107"/>
      <c r="U4" s="1107"/>
      <c r="V4" s="1107"/>
      <c r="W4" s="1107"/>
      <c r="X4" s="1107"/>
      <c r="Y4" s="1107"/>
      <c r="Z4" s="1107"/>
    </row>
    <row r="5" spans="1:50" s="209" customFormat="1" ht="17.25" customHeight="1" x14ac:dyDescent="0.2">
      <c r="B5" s="1061" t="str">
        <f>porsaad!B6</f>
        <v>Situación a 28 de febrero de 2023</v>
      </c>
      <c r="C5" s="1061"/>
      <c r="D5" s="1061"/>
      <c r="E5" s="1061"/>
      <c r="F5" s="1061"/>
      <c r="G5" s="1061"/>
      <c r="H5" s="1061"/>
      <c r="I5" s="1061"/>
      <c r="J5" s="1061"/>
      <c r="K5" s="1061"/>
      <c r="L5" s="1061"/>
      <c r="M5" s="1061"/>
      <c r="N5" s="1061"/>
      <c r="O5" s="1061"/>
      <c r="P5" s="1061"/>
      <c r="Q5" s="1061"/>
      <c r="R5" s="1061"/>
      <c r="S5" s="1061"/>
      <c r="T5" s="1061"/>
      <c r="U5" s="1061"/>
      <c r="V5" s="1061"/>
      <c r="W5" s="1061"/>
      <c r="X5" s="1061"/>
      <c r="Y5" s="1061"/>
      <c r="Z5" s="1061"/>
    </row>
    <row r="6" spans="1:50" s="209" customFormat="1" ht="6" customHeight="1" x14ac:dyDescent="0.2">
      <c r="O6" s="208"/>
    </row>
    <row r="7" spans="1:50" s="214" customFormat="1" ht="12.75" customHeight="1" x14ac:dyDescent="0.2">
      <c r="A7" s="210"/>
      <c r="B7" s="1062" t="s">
        <v>15</v>
      </c>
      <c r="C7" s="212"/>
      <c r="D7" s="1071" t="s">
        <v>115</v>
      </c>
      <c r="E7" s="1069"/>
      <c r="F7" s="569"/>
      <c r="G7" s="1069"/>
      <c r="H7" s="1069"/>
      <c r="I7" s="569"/>
      <c r="J7" s="1069"/>
      <c r="K7" s="1069"/>
      <c r="L7" s="569"/>
      <c r="M7" s="1069"/>
      <c r="N7" s="1070"/>
      <c r="O7" s="212"/>
      <c r="P7" s="1071" t="s">
        <v>187</v>
      </c>
      <c r="Q7" s="1069"/>
      <c r="R7" s="569"/>
      <c r="S7" s="1069"/>
      <c r="T7" s="1069"/>
      <c r="U7" s="569"/>
      <c r="V7" s="1069"/>
      <c r="W7" s="1069"/>
      <c r="X7" s="569"/>
      <c r="Y7" s="1069"/>
      <c r="Z7" s="1070"/>
      <c r="AA7" s="431"/>
      <c r="AB7" s="431"/>
      <c r="AC7" s="432"/>
      <c r="AD7" s="432"/>
      <c r="AE7" s="432"/>
      <c r="AF7" s="432"/>
      <c r="AG7" s="432"/>
      <c r="AH7" s="432"/>
      <c r="AI7" s="433"/>
    </row>
    <row r="8" spans="1:50" s="214" customFormat="1" ht="37.5" customHeight="1" x14ac:dyDescent="0.2">
      <c r="A8" s="210"/>
      <c r="B8" s="1063"/>
      <c r="C8" s="212"/>
      <c r="D8" s="1100"/>
      <c r="E8" s="1101"/>
      <c r="F8" s="212"/>
      <c r="G8" s="1071" t="s">
        <v>177</v>
      </c>
      <c r="H8" s="1070"/>
      <c r="I8" s="212"/>
      <c r="J8" s="1071" t="s">
        <v>183</v>
      </c>
      <c r="K8" s="1070"/>
      <c r="L8" s="212"/>
      <c r="M8" s="1071" t="s">
        <v>178</v>
      </c>
      <c r="N8" s="1070"/>
      <c r="O8" s="212"/>
      <c r="P8" s="1100"/>
      <c r="Q8" s="1102"/>
      <c r="R8" s="502"/>
      <c r="S8" s="1071" t="s">
        <v>188</v>
      </c>
      <c r="T8" s="1070"/>
      <c r="U8" s="212"/>
      <c r="V8" s="1071" t="s">
        <v>189</v>
      </c>
      <c r="W8" s="1070"/>
      <c r="X8" s="212"/>
      <c r="Y8" s="1071" t="s">
        <v>190</v>
      </c>
      <c r="Z8" s="1070"/>
      <c r="AA8" s="431"/>
      <c r="AB8" s="431"/>
      <c r="AC8" s="432"/>
      <c r="AD8" s="432"/>
      <c r="AE8" s="432"/>
      <c r="AF8" s="432"/>
      <c r="AG8" s="432"/>
      <c r="AH8" s="432"/>
      <c r="AI8" s="433"/>
    </row>
    <row r="9" spans="1:50" s="220" customFormat="1" ht="36.75" customHeight="1" x14ac:dyDescent="0.2">
      <c r="A9" s="215"/>
      <c r="B9" s="1064"/>
      <c r="C9" s="217"/>
      <c r="D9" s="218" t="s">
        <v>12</v>
      </c>
      <c r="E9" s="219" t="s">
        <v>13</v>
      </c>
      <c r="F9" s="217"/>
      <c r="G9" s="218" t="s">
        <v>12</v>
      </c>
      <c r="H9" s="272" t="s">
        <v>13</v>
      </c>
      <c r="I9" s="217"/>
      <c r="J9" s="218" t="s">
        <v>12</v>
      </c>
      <c r="K9" s="272" t="s">
        <v>13</v>
      </c>
      <c r="L9" s="217"/>
      <c r="M9" s="218" t="s">
        <v>12</v>
      </c>
      <c r="N9" s="272" t="s">
        <v>13</v>
      </c>
      <c r="O9" s="217"/>
      <c r="P9" s="218" t="s">
        <v>12</v>
      </c>
      <c r="Q9" s="219" t="s">
        <v>119</v>
      </c>
      <c r="R9" s="217"/>
      <c r="S9" s="218" t="s">
        <v>12</v>
      </c>
      <c r="T9" s="272" t="s">
        <v>119</v>
      </c>
      <c r="U9" s="217"/>
      <c r="V9" s="218" t="s">
        <v>12</v>
      </c>
      <c r="W9" s="272" t="s">
        <v>119</v>
      </c>
      <c r="X9" s="217"/>
      <c r="Y9" s="218" t="s">
        <v>12</v>
      </c>
      <c r="Z9" s="272" t="s">
        <v>119</v>
      </c>
      <c r="AA9" s="434"/>
      <c r="AB9" s="435"/>
      <c r="AC9" s="310"/>
      <c r="AD9" s="310"/>
      <c r="AE9" s="310"/>
      <c r="AF9" s="310"/>
      <c r="AG9" s="436"/>
      <c r="AH9" s="436"/>
      <c r="AI9" s="436"/>
    </row>
    <row r="10" spans="1:50" s="224" customFormat="1" ht="4.5" customHeight="1" x14ac:dyDescent="0.2">
      <c r="A10" s="221"/>
      <c r="B10" s="222"/>
      <c r="C10" s="223"/>
      <c r="D10" s="222"/>
      <c r="E10" s="222"/>
      <c r="F10" s="223"/>
      <c r="G10" s="222"/>
      <c r="H10" s="222"/>
      <c r="I10" s="223"/>
      <c r="J10" s="222"/>
      <c r="K10" s="222"/>
      <c r="L10" s="223"/>
      <c r="M10" s="222"/>
      <c r="N10" s="222"/>
      <c r="O10" s="223"/>
      <c r="P10" s="222"/>
      <c r="Q10" s="222"/>
      <c r="R10" s="223"/>
      <c r="S10" s="222"/>
      <c r="T10" s="222"/>
      <c r="U10" s="223"/>
      <c r="V10" s="222"/>
      <c r="W10" s="222"/>
      <c r="X10" s="223"/>
      <c r="Y10" s="222"/>
      <c r="Z10" s="222"/>
      <c r="AA10" s="431"/>
      <c r="AB10" s="435"/>
      <c r="AC10" s="310"/>
      <c r="AD10" s="310"/>
      <c r="AE10" s="310"/>
      <c r="AF10" s="310"/>
      <c r="AG10" s="232"/>
      <c r="AH10" s="232"/>
      <c r="AI10" s="232"/>
    </row>
    <row r="11" spans="1:50" s="233" customFormat="1" ht="18" customHeight="1" x14ac:dyDescent="0.15">
      <c r="A11" s="225"/>
      <c r="B11" s="226" t="s">
        <v>11</v>
      </c>
      <c r="C11" s="227"/>
      <c r="D11" s="405">
        <f>G11+J11+M11</f>
        <v>8384408</v>
      </c>
      <c r="E11" s="186">
        <f t="shared" ref="E11:E28" si="0">D11*100/$D$30</f>
        <v>17.944934163017855</v>
      </c>
      <c r="F11" s="227"/>
      <c r="G11" s="228">
        <f>'3solcasaad'!G11</f>
        <v>6973463</v>
      </c>
      <c r="H11" s="570">
        <f>G11*100/$G$30</f>
        <v>18.441080349722064</v>
      </c>
      <c r="I11" s="227"/>
      <c r="J11" s="228">
        <f>'3solcasaad'!J11</f>
        <v>999769</v>
      </c>
      <c r="K11" s="570">
        <f>J11*100/$J$30</f>
        <v>16.561910466829101</v>
      </c>
      <c r="L11" s="227"/>
      <c r="M11" s="228">
        <f>'3solcasaad'!M11</f>
        <v>411176</v>
      </c>
      <c r="N11" s="570">
        <f t="shared" ref="N11:N28" si="1">M11*100/$M$30</f>
        <v>14.318732272482714</v>
      </c>
      <c r="O11" s="227"/>
      <c r="P11" s="230" t="e">
        <f>S11+V11+Y11</f>
        <v>#REF!</v>
      </c>
      <c r="Q11" s="231" t="e">
        <f>P11*100/D11</f>
        <v>#REF!</v>
      </c>
      <c r="R11" s="227"/>
      <c r="S11" s="228" t="e">
        <f>GETPIVOTDATA("Cuenta número de expedientes",#REF!,"CCAA",$B11,"TramoEdad",S$1)</f>
        <v>#REF!</v>
      </c>
      <c r="T11" s="229" t="e">
        <f>S11*100/G11</f>
        <v>#REF!</v>
      </c>
      <c r="U11" s="227"/>
      <c r="V11" s="228" t="e">
        <f>GETPIVOTDATA("Cuenta número de expedientes",#REF!,"CCAA",$B11,"TramoEdad",V$1)</f>
        <v>#REF!</v>
      </c>
      <c r="W11" s="229" t="e">
        <f>V11*100/J11</f>
        <v>#REF!</v>
      </c>
      <c r="X11" s="227"/>
      <c r="Y11" s="228" t="e">
        <f>GETPIVOTDATA("Cuenta número de expedientes",#REF!,"CCAA",$B11,"TramoEdad",Y$1)</f>
        <v>#REF!</v>
      </c>
      <c r="Z11" s="229" t="e">
        <f>Y11*100/M11</f>
        <v>#REF!</v>
      </c>
      <c r="AA11" s="576"/>
      <c r="AB11" s="306"/>
      <c r="AC11" s="306"/>
      <c r="AD11" s="306"/>
      <c r="AE11" s="307"/>
      <c r="AF11" s="437"/>
      <c r="AG11" s="232"/>
      <c r="AH11" s="306"/>
      <c r="AI11" s="306"/>
      <c r="AJ11" s="306"/>
      <c r="AK11" s="307"/>
      <c r="AL11" s="437"/>
      <c r="AN11" s="306"/>
      <c r="AO11" s="306"/>
      <c r="AP11" s="306"/>
      <c r="AQ11" s="307"/>
      <c r="AR11" s="437"/>
      <c r="AT11" s="306"/>
      <c r="AU11" s="306"/>
      <c r="AV11" s="306"/>
      <c r="AW11" s="307"/>
      <c r="AX11" s="437"/>
    </row>
    <row r="12" spans="1:50" s="233" customFormat="1" ht="18" customHeight="1" x14ac:dyDescent="0.15">
      <c r="A12" s="225"/>
      <c r="B12" s="234" t="s">
        <v>10</v>
      </c>
      <c r="C12" s="227"/>
      <c r="D12" s="406">
        <f t="shared" ref="D12:D28" si="2">G12+J12+M12</f>
        <v>1308728</v>
      </c>
      <c r="E12" s="187">
        <f t="shared" si="0"/>
        <v>2.801037091384154</v>
      </c>
      <c r="F12" s="227"/>
      <c r="G12" s="235">
        <f>'3solcasaad'!G12</f>
        <v>1025808</v>
      </c>
      <c r="H12" s="571">
        <f t="shared" ref="H12:H28" si="3">G12*100/$G$30</f>
        <v>2.7127135759360437</v>
      </c>
      <c r="I12" s="227"/>
      <c r="J12" s="235">
        <f>'3solcasaad'!J12</f>
        <v>180311</v>
      </c>
      <c r="K12" s="571">
        <f t="shared" ref="K12:K28" si="4">J12*100/$J$30</f>
        <v>2.9869846316343294</v>
      </c>
      <c r="L12" s="227"/>
      <c r="M12" s="235">
        <f>'3solcasaad'!M12</f>
        <v>102609</v>
      </c>
      <c r="N12" s="571">
        <f t="shared" si="1"/>
        <v>3.5732406554545468</v>
      </c>
      <c r="O12" s="227"/>
      <c r="P12" s="237" t="e">
        <f t="shared" ref="P12:P28" si="5">S12+V12+Y12</f>
        <v>#REF!</v>
      </c>
      <c r="Q12" s="238" t="e">
        <f t="shared" ref="Q12:Q28" si="6">P12*100/D12</f>
        <v>#REF!</v>
      </c>
      <c r="R12" s="227"/>
      <c r="S12" s="235" t="e">
        <f>GETPIVOTDATA("Cuenta número de expedientes",#REF!,"CCAA",$B12,"TramoEdad",S$1)</f>
        <v>#REF!</v>
      </c>
      <c r="T12" s="236" t="e">
        <f t="shared" ref="T12:T28" si="7">S12*100/G12</f>
        <v>#REF!</v>
      </c>
      <c r="U12" s="227"/>
      <c r="V12" s="235" t="e">
        <f>GETPIVOTDATA("Cuenta número de expedientes",#REF!,"CCAA",$B12,"TramoEdad",V$1)</f>
        <v>#REF!</v>
      </c>
      <c r="W12" s="236" t="e">
        <f t="shared" ref="W12:W28" si="8">V12*100/J12</f>
        <v>#REF!</v>
      </c>
      <c r="X12" s="227"/>
      <c r="Y12" s="235" t="e">
        <f>GETPIVOTDATA("Cuenta número de expedientes",#REF!,"CCAA",$B12,"TramoEdad",Y$1)</f>
        <v>#REF!</v>
      </c>
      <c r="Z12" s="236" t="e">
        <f t="shared" ref="Z12:Z28" si="9">Y12*100/M12</f>
        <v>#REF!</v>
      </c>
      <c r="AA12" s="576"/>
      <c r="AB12" s="306"/>
      <c r="AC12" s="306"/>
      <c r="AD12" s="306"/>
      <c r="AE12" s="307"/>
      <c r="AF12" s="437"/>
      <c r="AG12" s="232"/>
      <c r="AH12" s="306"/>
      <c r="AI12" s="306"/>
      <c r="AJ12" s="306"/>
      <c r="AK12" s="307"/>
      <c r="AL12" s="437"/>
      <c r="AN12" s="306"/>
      <c r="AO12" s="306"/>
      <c r="AP12" s="306"/>
      <c r="AQ12" s="307"/>
      <c r="AR12" s="437"/>
      <c r="AT12" s="306"/>
      <c r="AU12" s="306"/>
      <c r="AV12" s="306"/>
      <c r="AW12" s="307"/>
      <c r="AX12" s="437"/>
    </row>
    <row r="13" spans="1:50" s="233" customFormat="1" ht="18" customHeight="1" x14ac:dyDescent="0.15">
      <c r="A13" s="225"/>
      <c r="B13" s="234" t="s">
        <v>40</v>
      </c>
      <c r="C13" s="227"/>
      <c r="D13" s="406">
        <f t="shared" si="2"/>
        <v>1028244</v>
      </c>
      <c r="E13" s="187">
        <f t="shared" si="0"/>
        <v>2.2007243544825266</v>
      </c>
      <c r="F13" s="227"/>
      <c r="G13" s="235">
        <f>'3solcasaad'!G13</f>
        <v>768630</v>
      </c>
      <c r="H13" s="571">
        <f t="shared" si="3"/>
        <v>2.0326153002040548</v>
      </c>
      <c r="I13" s="227"/>
      <c r="J13" s="235">
        <f>'3solcasaad'!J13</f>
        <v>168505</v>
      </c>
      <c r="K13" s="571">
        <f t="shared" si="4"/>
        <v>2.7914095388165041</v>
      </c>
      <c r="L13" s="227"/>
      <c r="M13" s="235">
        <f>'3solcasaad'!M13</f>
        <v>91109</v>
      </c>
      <c r="N13" s="571">
        <f t="shared" si="1"/>
        <v>3.1727663545869107</v>
      </c>
      <c r="O13" s="227"/>
      <c r="P13" s="237" t="e">
        <f t="shared" si="5"/>
        <v>#REF!</v>
      </c>
      <c r="Q13" s="238" t="e">
        <f t="shared" si="6"/>
        <v>#REF!</v>
      </c>
      <c r="R13" s="227"/>
      <c r="S13" s="235" t="e">
        <f>GETPIVOTDATA("Cuenta número de expedientes",#REF!,"CCAA",$B13,"TramoEdad",S$1)</f>
        <v>#REF!</v>
      </c>
      <c r="T13" s="236" t="e">
        <f t="shared" si="7"/>
        <v>#REF!</v>
      </c>
      <c r="U13" s="227"/>
      <c r="V13" s="235" t="e">
        <f>GETPIVOTDATA("Cuenta número de expedientes",#REF!,"CCAA",$B13,"TramoEdad",V$1)</f>
        <v>#REF!</v>
      </c>
      <c r="W13" s="236" t="e">
        <f t="shared" si="8"/>
        <v>#REF!</v>
      </c>
      <c r="X13" s="227"/>
      <c r="Y13" s="235" t="e">
        <f>GETPIVOTDATA("Cuenta número de expedientes",#REF!,"CCAA",$B13,"TramoEdad",Y$1)</f>
        <v>#REF!</v>
      </c>
      <c r="Z13" s="236" t="e">
        <f t="shared" si="9"/>
        <v>#REF!</v>
      </c>
      <c r="AA13" s="576"/>
      <c r="AB13" s="306"/>
      <c r="AC13" s="306"/>
      <c r="AD13" s="306"/>
      <c r="AE13" s="307"/>
      <c r="AF13" s="438"/>
      <c r="AG13" s="232"/>
      <c r="AH13" s="306"/>
      <c r="AI13" s="306"/>
      <c r="AJ13" s="306"/>
      <c r="AK13" s="307"/>
      <c r="AL13" s="437"/>
      <c r="AN13" s="306"/>
      <c r="AO13" s="306"/>
      <c r="AP13" s="306"/>
      <c r="AQ13" s="307"/>
      <c r="AR13" s="437"/>
      <c r="AT13" s="306"/>
      <c r="AU13" s="306"/>
      <c r="AV13" s="306"/>
      <c r="AW13" s="307"/>
      <c r="AX13" s="437"/>
    </row>
    <row r="14" spans="1:50" s="233" customFormat="1" ht="18" customHeight="1" x14ac:dyDescent="0.15">
      <c r="A14" s="225"/>
      <c r="B14" s="234" t="s">
        <v>41</v>
      </c>
      <c r="C14" s="227"/>
      <c r="D14" s="406">
        <f t="shared" si="2"/>
        <v>1128908</v>
      </c>
      <c r="E14" s="187">
        <f t="shared" si="0"/>
        <v>2.4161729410238815</v>
      </c>
      <c r="F14" s="227"/>
      <c r="G14" s="235">
        <f>'3solcasaad'!G14</f>
        <v>954069</v>
      </c>
      <c r="H14" s="571">
        <f t="shared" si="3"/>
        <v>2.5230022856906213</v>
      </c>
      <c r="I14" s="227"/>
      <c r="J14" s="235">
        <f>'3solcasaad'!J14</f>
        <v>125636</v>
      </c>
      <c r="K14" s="571">
        <f t="shared" si="4"/>
        <v>2.0812529528426476</v>
      </c>
      <c r="L14" s="227"/>
      <c r="M14" s="235">
        <f>'3solcasaad'!M14</f>
        <v>49203</v>
      </c>
      <c r="N14" s="571">
        <f t="shared" si="1"/>
        <v>1.7134380022252442</v>
      </c>
      <c r="O14" s="227"/>
      <c r="P14" s="237" t="e">
        <f t="shared" si="5"/>
        <v>#REF!</v>
      </c>
      <c r="Q14" s="238" t="e">
        <f t="shared" si="6"/>
        <v>#REF!</v>
      </c>
      <c r="R14" s="227"/>
      <c r="S14" s="235" t="e">
        <f>GETPIVOTDATA("Cuenta número de expedientes",#REF!,"CCAA",$B14,"TramoEdad",S$1)</f>
        <v>#REF!</v>
      </c>
      <c r="T14" s="236" t="e">
        <f t="shared" si="7"/>
        <v>#REF!</v>
      </c>
      <c r="U14" s="227"/>
      <c r="V14" s="235" t="e">
        <f>GETPIVOTDATA("Cuenta número de expedientes",#REF!,"CCAA",$B14,"TramoEdad",V$1)</f>
        <v>#REF!</v>
      </c>
      <c r="W14" s="236" t="e">
        <f t="shared" si="8"/>
        <v>#REF!</v>
      </c>
      <c r="X14" s="227"/>
      <c r="Y14" s="235" t="e">
        <f>GETPIVOTDATA("Cuenta número de expedientes",#REF!,"CCAA",$B14,"TramoEdad",Y$1)</f>
        <v>#REF!</v>
      </c>
      <c r="Z14" s="236" t="e">
        <f t="shared" si="9"/>
        <v>#REF!</v>
      </c>
      <c r="AA14" s="576"/>
      <c r="AB14" s="306"/>
      <c r="AC14" s="306"/>
      <c r="AD14" s="306"/>
      <c r="AE14" s="307"/>
      <c r="AF14" s="437"/>
      <c r="AG14" s="232"/>
      <c r="AH14" s="306"/>
      <c r="AI14" s="306"/>
      <c r="AJ14" s="306"/>
      <c r="AK14" s="307"/>
      <c r="AL14" s="437"/>
      <c r="AN14" s="306"/>
      <c r="AO14" s="306"/>
      <c r="AP14" s="306"/>
      <c r="AQ14" s="307"/>
      <c r="AR14" s="437"/>
      <c r="AT14" s="306"/>
      <c r="AU14" s="306"/>
      <c r="AV14" s="306"/>
      <c r="AW14" s="307"/>
      <c r="AX14" s="437"/>
    </row>
    <row r="15" spans="1:50" s="233" customFormat="1" ht="18" customHeight="1" x14ac:dyDescent="0.15">
      <c r="A15" s="225"/>
      <c r="B15" s="234" t="s">
        <v>9</v>
      </c>
      <c r="C15" s="227"/>
      <c r="D15" s="406">
        <f t="shared" si="2"/>
        <v>2127685</v>
      </c>
      <c r="E15" s="187">
        <f t="shared" si="0"/>
        <v>4.5538298284912475</v>
      </c>
      <c r="F15" s="227"/>
      <c r="G15" s="235">
        <f>'3solcasaad'!G15</f>
        <v>1796155</v>
      </c>
      <c r="H15" s="571">
        <f t="shared" si="3"/>
        <v>4.7498694229187182</v>
      </c>
      <c r="I15" s="227"/>
      <c r="J15" s="235">
        <f>'3solcasaad'!J15</f>
        <v>243113</v>
      </c>
      <c r="K15" s="571">
        <f t="shared" si="4"/>
        <v>4.0273460562612193</v>
      </c>
      <c r="L15" s="227"/>
      <c r="M15" s="235">
        <f>'3solcasaad'!M15</f>
        <v>88417</v>
      </c>
      <c r="N15" s="571">
        <f t="shared" si="1"/>
        <v>3.0790205443316343</v>
      </c>
      <c r="O15" s="227"/>
      <c r="P15" s="237" t="e">
        <f t="shared" si="5"/>
        <v>#REF!</v>
      </c>
      <c r="Q15" s="238" t="e">
        <f t="shared" si="6"/>
        <v>#REF!</v>
      </c>
      <c r="R15" s="227"/>
      <c r="S15" s="235" t="e">
        <f>GETPIVOTDATA("Cuenta número de expedientes",#REF!,"CCAA",$B15,"TramoEdad",S$1)</f>
        <v>#REF!</v>
      </c>
      <c r="T15" s="236" t="e">
        <f t="shared" si="7"/>
        <v>#REF!</v>
      </c>
      <c r="U15" s="227"/>
      <c r="V15" s="235" t="e">
        <f>GETPIVOTDATA("Cuenta número de expedientes",#REF!,"CCAA",$B15,"TramoEdad",V$1)</f>
        <v>#REF!</v>
      </c>
      <c r="W15" s="236" t="e">
        <f t="shared" si="8"/>
        <v>#REF!</v>
      </c>
      <c r="X15" s="227"/>
      <c r="Y15" s="235" t="e">
        <f>GETPIVOTDATA("Cuenta número de expedientes",#REF!,"CCAA",$B15,"TramoEdad",Y$1)</f>
        <v>#REF!</v>
      </c>
      <c r="Z15" s="236" t="e">
        <f t="shared" si="9"/>
        <v>#REF!</v>
      </c>
      <c r="AA15" s="576"/>
      <c r="AB15" s="306"/>
      <c r="AC15" s="306"/>
      <c r="AD15" s="306"/>
      <c r="AE15" s="307"/>
      <c r="AF15" s="437"/>
      <c r="AG15" s="232"/>
      <c r="AH15" s="306"/>
      <c r="AI15" s="306"/>
      <c r="AJ15" s="306"/>
      <c r="AK15" s="307"/>
      <c r="AL15" s="437"/>
      <c r="AN15" s="306"/>
      <c r="AO15" s="306"/>
      <c r="AP15" s="306"/>
      <c r="AQ15" s="307"/>
      <c r="AR15" s="437"/>
      <c r="AT15" s="306"/>
      <c r="AU15" s="306"/>
      <c r="AV15" s="306"/>
      <c r="AW15" s="307"/>
      <c r="AX15" s="437"/>
    </row>
    <row r="16" spans="1:50" s="233" customFormat="1" ht="18" customHeight="1" x14ac:dyDescent="0.15">
      <c r="A16" s="225"/>
      <c r="B16" s="234" t="s">
        <v>8</v>
      </c>
      <c r="C16" s="227"/>
      <c r="D16" s="407">
        <f t="shared" si="2"/>
        <v>580229</v>
      </c>
      <c r="E16" s="187">
        <f t="shared" si="0"/>
        <v>1.2418492998520214</v>
      </c>
      <c r="F16" s="227"/>
      <c r="G16" s="239">
        <f>'3solcasaad'!G16</f>
        <v>455643</v>
      </c>
      <c r="H16" s="571">
        <f t="shared" si="3"/>
        <v>1.2049320651430158</v>
      </c>
      <c r="I16" s="227"/>
      <c r="J16" s="239">
        <f>'3solcasaad'!J16</f>
        <v>82278</v>
      </c>
      <c r="K16" s="571">
        <f t="shared" si="4"/>
        <v>1.3629957214014083</v>
      </c>
      <c r="L16" s="227"/>
      <c r="M16" s="239">
        <f>'3solcasaad'!M16</f>
        <v>42308</v>
      </c>
      <c r="N16" s="571">
        <f t="shared" si="1"/>
        <v>1.4733275409659092</v>
      </c>
      <c r="O16" s="227"/>
      <c r="P16" s="239" t="e">
        <f t="shared" si="5"/>
        <v>#REF!</v>
      </c>
      <c r="Q16" s="238" t="e">
        <f t="shared" si="6"/>
        <v>#REF!</v>
      </c>
      <c r="R16" s="227"/>
      <c r="S16" s="239" t="e">
        <f>GETPIVOTDATA("Cuenta número de expedientes",#REF!,"CCAA",$B16,"TramoEdad",S$1)</f>
        <v>#REF!</v>
      </c>
      <c r="T16" s="236" t="e">
        <f t="shared" si="7"/>
        <v>#REF!</v>
      </c>
      <c r="U16" s="227"/>
      <c r="V16" s="239" t="e">
        <f>GETPIVOTDATA("Cuenta número de expedientes",#REF!,"CCAA",$B16,"TramoEdad",V$1)</f>
        <v>#REF!</v>
      </c>
      <c r="W16" s="236" t="e">
        <f t="shared" si="8"/>
        <v>#REF!</v>
      </c>
      <c r="X16" s="227"/>
      <c r="Y16" s="239" t="e">
        <f>GETPIVOTDATA("Cuenta número de expedientes",#REF!,"CCAA",$B16,"TramoEdad",Y$1)</f>
        <v>#REF!</v>
      </c>
      <c r="Z16" s="236" t="e">
        <f t="shared" si="9"/>
        <v>#REF!</v>
      </c>
      <c r="AA16" s="576"/>
      <c r="AB16" s="306"/>
      <c r="AC16" s="306"/>
      <c r="AD16" s="306"/>
      <c r="AE16" s="307"/>
      <c r="AF16" s="437"/>
      <c r="AG16" s="232"/>
      <c r="AH16" s="306"/>
      <c r="AI16" s="306"/>
      <c r="AJ16" s="306"/>
      <c r="AK16" s="307"/>
      <c r="AL16" s="437"/>
      <c r="AN16" s="306"/>
      <c r="AO16" s="306"/>
      <c r="AP16" s="306"/>
      <c r="AQ16" s="307"/>
      <c r="AR16" s="437"/>
      <c r="AT16" s="306"/>
      <c r="AU16" s="306"/>
      <c r="AV16" s="306"/>
      <c r="AW16" s="307"/>
      <c r="AX16" s="437"/>
    </row>
    <row r="17" spans="1:50" s="233" customFormat="1" ht="18" customHeight="1" x14ac:dyDescent="0.15">
      <c r="A17" s="225"/>
      <c r="B17" s="234" t="s">
        <v>7</v>
      </c>
      <c r="C17" s="227"/>
      <c r="D17" s="406">
        <f t="shared" si="2"/>
        <v>2409164</v>
      </c>
      <c r="E17" s="187">
        <f t="shared" si="0"/>
        <v>5.1562721384637706</v>
      </c>
      <c r="F17" s="227"/>
      <c r="G17" s="235">
        <f>'3solcasaad'!G17</f>
        <v>1805325</v>
      </c>
      <c r="H17" s="571">
        <f t="shared" si="3"/>
        <v>4.7741191689641118</v>
      </c>
      <c r="I17" s="227"/>
      <c r="J17" s="235">
        <f>'3solcasaad'!J17</f>
        <v>372394</v>
      </c>
      <c r="K17" s="571">
        <f t="shared" si="4"/>
        <v>6.1689811210233119</v>
      </c>
      <c r="L17" s="227"/>
      <c r="M17" s="235">
        <f>'3solcasaad'!M17</f>
        <v>231445</v>
      </c>
      <c r="N17" s="571">
        <f t="shared" si="1"/>
        <v>8.0598064838530501</v>
      </c>
      <c r="O17" s="227"/>
      <c r="P17" s="237" t="e">
        <f t="shared" si="5"/>
        <v>#REF!</v>
      </c>
      <c r="Q17" s="238" t="e">
        <f>P17*100/D17</f>
        <v>#REF!</v>
      </c>
      <c r="R17" s="227"/>
      <c r="S17" s="235" t="e">
        <f>GETPIVOTDATA("Cuenta número de expedientes",#REF!,"CCAA",$B17,"TramoEdad",S$1)</f>
        <v>#REF!</v>
      </c>
      <c r="T17" s="236" t="e">
        <f>S17*100/G17</f>
        <v>#REF!</v>
      </c>
      <c r="U17" s="227"/>
      <c r="V17" s="235" t="e">
        <f>GETPIVOTDATA("Cuenta número de expedientes",#REF!,"CCAA",$B17,"TramoEdad",V$1)</f>
        <v>#REF!</v>
      </c>
      <c r="W17" s="236" t="e">
        <f>V17*100/J17</f>
        <v>#REF!</v>
      </c>
      <c r="X17" s="227"/>
      <c r="Y17" s="235" t="e">
        <f>GETPIVOTDATA("Cuenta número de expedientes",#REF!,"CCAA",$B17,"TramoEdad",Y$1)</f>
        <v>#REF!</v>
      </c>
      <c r="Z17" s="236" t="e">
        <f>Y17*100/M17</f>
        <v>#REF!</v>
      </c>
      <c r="AA17" s="576"/>
      <c r="AB17" s="306"/>
      <c r="AC17" s="306"/>
      <c r="AD17" s="306"/>
      <c r="AE17" s="307"/>
      <c r="AF17" s="437"/>
      <c r="AG17" s="232"/>
      <c r="AH17" s="306"/>
      <c r="AI17" s="306"/>
      <c r="AJ17" s="306"/>
      <c r="AK17" s="307"/>
      <c r="AL17" s="437"/>
      <c r="AN17" s="306"/>
      <c r="AO17" s="306"/>
      <c r="AP17" s="306"/>
      <c r="AQ17" s="307"/>
      <c r="AR17" s="437"/>
      <c r="AT17" s="306"/>
      <c r="AU17" s="306"/>
      <c r="AV17" s="306"/>
      <c r="AW17" s="307"/>
      <c r="AX17" s="437"/>
    </row>
    <row r="18" spans="1:50" s="233" customFormat="1" ht="18" customHeight="1" x14ac:dyDescent="0.15">
      <c r="A18" s="225"/>
      <c r="B18" s="234" t="s">
        <v>43</v>
      </c>
      <c r="C18" s="227"/>
      <c r="D18" s="406">
        <f t="shared" si="2"/>
        <v>2026807</v>
      </c>
      <c r="E18" s="187">
        <f t="shared" si="0"/>
        <v>4.3379232232190672</v>
      </c>
      <c r="F18" s="227"/>
      <c r="G18" s="235">
        <f>'3solcasaad'!G18</f>
        <v>1644219</v>
      </c>
      <c r="H18" s="571">
        <f t="shared" si="3"/>
        <v>4.3480799556174112</v>
      </c>
      <c r="I18" s="227"/>
      <c r="J18" s="235">
        <f>'3solcasaad'!J18</f>
        <v>241609</v>
      </c>
      <c r="K18" s="571">
        <f t="shared" si="4"/>
        <v>4.0024311875844436</v>
      </c>
      <c r="L18" s="227"/>
      <c r="M18" s="235">
        <f>'3solcasaad'!M18</f>
        <v>140979</v>
      </c>
      <c r="N18" s="571">
        <f t="shared" si="1"/>
        <v>4.9094318662624774</v>
      </c>
      <c r="O18" s="227"/>
      <c r="P18" s="237" t="e">
        <f t="shared" si="5"/>
        <v>#REF!</v>
      </c>
      <c r="Q18" s="238" t="e">
        <f t="shared" si="6"/>
        <v>#REF!</v>
      </c>
      <c r="R18" s="227"/>
      <c r="S18" s="235" t="e">
        <f>GETPIVOTDATA("Cuenta número de expedientes",#REF!,"CCAA",$B18,"TramoEdad",S$1)</f>
        <v>#REF!</v>
      </c>
      <c r="T18" s="236" t="e">
        <f t="shared" si="7"/>
        <v>#REF!</v>
      </c>
      <c r="U18" s="227"/>
      <c r="V18" s="235" t="e">
        <f>GETPIVOTDATA("Cuenta número de expedientes",#REF!,"CCAA",$B18,"TramoEdad",V$1)</f>
        <v>#REF!</v>
      </c>
      <c r="W18" s="236" t="e">
        <f t="shared" si="8"/>
        <v>#REF!</v>
      </c>
      <c r="X18" s="227"/>
      <c r="Y18" s="235" t="e">
        <f>GETPIVOTDATA("Cuenta número de expedientes",#REF!,"CCAA",$B18,"TramoEdad",Y$1)</f>
        <v>#REF!</v>
      </c>
      <c r="Z18" s="236" t="e">
        <f t="shared" si="9"/>
        <v>#REF!</v>
      </c>
      <c r="AA18" s="576"/>
      <c r="AB18" s="306"/>
      <c r="AC18" s="306"/>
      <c r="AD18" s="306"/>
      <c r="AE18" s="307"/>
      <c r="AF18" s="437"/>
      <c r="AG18" s="232"/>
      <c r="AH18" s="306"/>
      <c r="AI18" s="306"/>
      <c r="AJ18" s="306"/>
      <c r="AK18" s="307"/>
      <c r="AL18" s="437"/>
      <c r="AN18" s="306"/>
      <c r="AO18" s="306"/>
      <c r="AP18" s="306"/>
      <c r="AQ18" s="307"/>
      <c r="AR18" s="437"/>
      <c r="AT18" s="306"/>
      <c r="AU18" s="306"/>
      <c r="AV18" s="306"/>
      <c r="AW18" s="307"/>
      <c r="AX18" s="437"/>
    </row>
    <row r="19" spans="1:50" s="233" customFormat="1" ht="18" customHeight="1" x14ac:dyDescent="0.15">
      <c r="A19" s="225"/>
      <c r="B19" s="234" t="s">
        <v>44</v>
      </c>
      <c r="C19" s="227"/>
      <c r="D19" s="406">
        <f t="shared" si="2"/>
        <v>7600065</v>
      </c>
      <c r="E19" s="187">
        <f t="shared" si="0"/>
        <v>16.266224885484615</v>
      </c>
      <c r="F19" s="227"/>
      <c r="G19" s="235">
        <f>'3solcasaad'!G19</f>
        <v>6178644</v>
      </c>
      <c r="H19" s="571">
        <f t="shared" si="3"/>
        <v>16.339209149934277</v>
      </c>
      <c r="I19" s="227"/>
      <c r="J19" s="235">
        <f>'3solcasaad'!J19</f>
        <v>960955</v>
      </c>
      <c r="K19" s="571">
        <f t="shared" si="4"/>
        <v>15.918927945007054</v>
      </c>
      <c r="L19" s="227"/>
      <c r="M19" s="235">
        <f>'3solcasaad'!M19</f>
        <v>460466</v>
      </c>
      <c r="N19" s="571">
        <f t="shared" si="1"/>
        <v>16.035199949853652</v>
      </c>
      <c r="O19" s="227"/>
      <c r="P19" s="237" t="e">
        <f t="shared" si="5"/>
        <v>#REF!</v>
      </c>
      <c r="Q19" s="238" t="e">
        <f t="shared" si="6"/>
        <v>#REF!</v>
      </c>
      <c r="R19" s="227"/>
      <c r="S19" s="235" t="e">
        <f>GETPIVOTDATA("Cuenta número de expedientes",#REF!,"CCAA",$B19,"TramoEdad",S$1)</f>
        <v>#REF!</v>
      </c>
      <c r="T19" s="236" t="e">
        <f t="shared" si="7"/>
        <v>#REF!</v>
      </c>
      <c r="U19" s="227"/>
      <c r="V19" s="235" t="e">
        <f>GETPIVOTDATA("Cuenta número de expedientes",#REF!,"CCAA",$B19,"TramoEdad",V$1)</f>
        <v>#REF!</v>
      </c>
      <c r="W19" s="236" t="e">
        <f t="shared" si="8"/>
        <v>#REF!</v>
      </c>
      <c r="X19" s="227"/>
      <c r="Y19" s="235" t="e">
        <f>GETPIVOTDATA("Cuenta número de expedientes",#REF!,"CCAA",$B19,"TramoEdad",Y$1)</f>
        <v>#REF!</v>
      </c>
      <c r="Z19" s="236" t="e">
        <f t="shared" si="9"/>
        <v>#REF!</v>
      </c>
      <c r="AA19" s="576"/>
      <c r="AB19" s="306"/>
      <c r="AC19" s="306"/>
      <c r="AD19" s="306"/>
      <c r="AE19" s="307"/>
      <c r="AF19" s="437"/>
      <c r="AG19" s="232"/>
      <c r="AH19" s="306"/>
      <c r="AI19" s="306"/>
      <c r="AJ19" s="306"/>
      <c r="AK19" s="307"/>
      <c r="AL19" s="437"/>
      <c r="AN19" s="306"/>
      <c r="AO19" s="306"/>
      <c r="AP19" s="306"/>
      <c r="AQ19" s="307"/>
      <c r="AR19" s="437"/>
      <c r="AT19" s="306"/>
      <c r="AU19" s="306"/>
      <c r="AV19" s="306"/>
      <c r="AW19" s="307"/>
      <c r="AX19" s="437"/>
    </row>
    <row r="20" spans="1:50" s="233" customFormat="1" ht="18" customHeight="1" x14ac:dyDescent="0.15">
      <c r="A20" s="225"/>
      <c r="B20" s="234" t="s">
        <v>6</v>
      </c>
      <c r="C20" s="227"/>
      <c r="D20" s="406">
        <f t="shared" si="2"/>
        <v>4963703</v>
      </c>
      <c r="E20" s="187">
        <f t="shared" si="0"/>
        <v>10.623686674094845</v>
      </c>
      <c r="F20" s="227"/>
      <c r="G20" s="235">
        <f>'3solcasaad'!G20</f>
        <v>4017065</v>
      </c>
      <c r="H20" s="571">
        <f t="shared" si="3"/>
        <v>10.622988669339216</v>
      </c>
      <c r="I20" s="227"/>
      <c r="J20" s="235">
        <f>'3solcasaad'!J20</f>
        <v>669229</v>
      </c>
      <c r="K20" s="571">
        <f t="shared" si="4"/>
        <v>11.086271708570251</v>
      </c>
      <c r="L20" s="227"/>
      <c r="M20" s="235">
        <f>'3solcasaad'!M20</f>
        <v>277409</v>
      </c>
      <c r="N20" s="571">
        <f t="shared" si="1"/>
        <v>9.660450028642618</v>
      </c>
      <c r="O20" s="227"/>
      <c r="P20" s="237" t="e">
        <f t="shared" si="5"/>
        <v>#REF!</v>
      </c>
      <c r="Q20" s="238" t="e">
        <f t="shared" si="6"/>
        <v>#REF!</v>
      </c>
      <c r="R20" s="227"/>
      <c r="S20" s="235" t="e">
        <f>GETPIVOTDATA("Cuenta número de expedientes",#REF!,"CCAA",$B20,"TramoEdad",S$1)</f>
        <v>#REF!</v>
      </c>
      <c r="T20" s="236" t="e">
        <f t="shared" si="7"/>
        <v>#REF!</v>
      </c>
      <c r="U20" s="227"/>
      <c r="V20" s="235" t="e">
        <f>GETPIVOTDATA("Cuenta número de expedientes",#REF!,"CCAA",$B20,"TramoEdad",V$1)</f>
        <v>#REF!</v>
      </c>
      <c r="W20" s="236" t="e">
        <f t="shared" si="8"/>
        <v>#REF!</v>
      </c>
      <c r="X20" s="227"/>
      <c r="Y20" s="235" t="e">
        <f>GETPIVOTDATA("Cuenta número de expedientes",#REF!,"CCAA",$B20,"TramoEdad",Y$1)</f>
        <v>#REF!</v>
      </c>
      <c r="Z20" s="236" t="e">
        <f t="shared" si="9"/>
        <v>#REF!</v>
      </c>
      <c r="AA20" s="576"/>
      <c r="AB20" s="306"/>
      <c r="AC20" s="306"/>
      <c r="AD20" s="306"/>
      <c r="AE20" s="307"/>
      <c r="AF20" s="438"/>
      <c r="AG20" s="232"/>
      <c r="AH20" s="306"/>
      <c r="AI20" s="306"/>
      <c r="AJ20" s="306"/>
      <c r="AK20" s="307"/>
      <c r="AL20" s="437"/>
      <c r="AN20" s="306"/>
      <c r="AO20" s="306"/>
      <c r="AP20" s="306"/>
      <c r="AQ20" s="307"/>
      <c r="AR20" s="437"/>
      <c r="AT20" s="306"/>
      <c r="AU20" s="306"/>
      <c r="AV20" s="306"/>
      <c r="AW20" s="307"/>
      <c r="AX20" s="437"/>
    </row>
    <row r="21" spans="1:50" s="233" customFormat="1" ht="18" customHeight="1" x14ac:dyDescent="0.15">
      <c r="A21" s="225"/>
      <c r="B21" s="234" t="s">
        <v>5</v>
      </c>
      <c r="C21" s="227"/>
      <c r="D21" s="406">
        <f t="shared" si="2"/>
        <v>1072863</v>
      </c>
      <c r="E21" s="187">
        <f t="shared" si="0"/>
        <v>2.2962212598597094</v>
      </c>
      <c r="F21" s="227"/>
      <c r="G21" s="235">
        <f>'3solcasaad'!G21</f>
        <v>853665</v>
      </c>
      <c r="H21" s="571">
        <f t="shared" si="3"/>
        <v>2.2574873999826894</v>
      </c>
      <c r="I21" s="227"/>
      <c r="J21" s="235">
        <f>'3solcasaad'!J21</f>
        <v>141083</v>
      </c>
      <c r="K21" s="571">
        <f t="shared" si="4"/>
        <v>2.3371438946313097</v>
      </c>
      <c r="L21" s="227"/>
      <c r="M21" s="235">
        <f>'3solcasaad'!M21</f>
        <v>78115</v>
      </c>
      <c r="N21" s="571">
        <f t="shared" si="1"/>
        <v>2.720265218458731</v>
      </c>
      <c r="O21" s="227"/>
      <c r="P21" s="237" t="e">
        <f t="shared" si="5"/>
        <v>#REF!</v>
      </c>
      <c r="Q21" s="238" t="e">
        <f t="shared" si="6"/>
        <v>#REF!</v>
      </c>
      <c r="R21" s="227"/>
      <c r="S21" s="235" t="e">
        <f>GETPIVOTDATA("Cuenta número de expedientes",#REF!,"CCAA",$B21,"TramoEdad",S$1)</f>
        <v>#REF!</v>
      </c>
      <c r="T21" s="236" t="e">
        <f t="shared" si="7"/>
        <v>#REF!</v>
      </c>
      <c r="U21" s="227"/>
      <c r="V21" s="235" t="e">
        <f>GETPIVOTDATA("Cuenta número de expedientes",#REF!,"CCAA",$B21,"TramoEdad",V$1)</f>
        <v>#REF!</v>
      </c>
      <c r="W21" s="236" t="e">
        <f t="shared" si="8"/>
        <v>#REF!</v>
      </c>
      <c r="X21" s="227"/>
      <c r="Y21" s="235" t="e">
        <f>GETPIVOTDATA("Cuenta número de expedientes",#REF!,"CCAA",$B21,"TramoEdad",Y$1)</f>
        <v>#REF!</v>
      </c>
      <c r="Z21" s="236" t="e">
        <f t="shared" si="9"/>
        <v>#REF!</v>
      </c>
      <c r="AA21" s="576"/>
      <c r="AB21" s="306"/>
      <c r="AC21" s="306"/>
      <c r="AD21" s="306"/>
      <c r="AE21" s="307"/>
      <c r="AF21" s="437"/>
      <c r="AG21" s="232"/>
      <c r="AH21" s="306"/>
      <c r="AI21" s="306"/>
      <c r="AJ21" s="306"/>
      <c r="AK21" s="307"/>
      <c r="AL21" s="437"/>
      <c r="AN21" s="306"/>
      <c r="AO21" s="306"/>
      <c r="AP21" s="306"/>
      <c r="AQ21" s="307"/>
      <c r="AR21" s="437"/>
      <c r="AT21" s="306"/>
      <c r="AU21" s="306"/>
      <c r="AV21" s="306"/>
      <c r="AW21" s="307"/>
      <c r="AX21" s="437"/>
    </row>
    <row r="22" spans="1:50" s="233" customFormat="1" ht="18" customHeight="1" x14ac:dyDescent="0.15">
      <c r="A22" s="225"/>
      <c r="B22" s="234" t="s">
        <v>38</v>
      </c>
      <c r="C22" s="227"/>
      <c r="D22" s="406">
        <f t="shared" si="2"/>
        <v>2701743</v>
      </c>
      <c r="E22" s="187">
        <f t="shared" si="0"/>
        <v>5.7824714947548292</v>
      </c>
      <c r="F22" s="227"/>
      <c r="G22" s="235">
        <f>'3solcasaad'!G22</f>
        <v>2028813</v>
      </c>
      <c r="H22" s="571">
        <f t="shared" si="3"/>
        <v>5.365125411515149</v>
      </c>
      <c r="I22" s="227"/>
      <c r="J22" s="235">
        <f>'3solcasaad'!J22</f>
        <v>434138</v>
      </c>
      <c r="K22" s="571">
        <f t="shared" si="4"/>
        <v>7.1918159957432684</v>
      </c>
      <c r="L22" s="227"/>
      <c r="M22" s="235">
        <f>'3solcasaad'!M22</f>
        <v>238792</v>
      </c>
      <c r="N22" s="571">
        <f t="shared" si="1"/>
        <v>8.3156573263290952</v>
      </c>
      <c r="O22" s="227"/>
      <c r="P22" s="237" t="e">
        <f t="shared" si="5"/>
        <v>#REF!</v>
      </c>
      <c r="Q22" s="238" t="e">
        <f t="shared" si="6"/>
        <v>#REF!</v>
      </c>
      <c r="R22" s="227"/>
      <c r="S22" s="235" t="e">
        <f>GETPIVOTDATA("Cuenta número de expedientes",#REF!,"CCAA",$B22,"TramoEdad",S$1)</f>
        <v>#REF!</v>
      </c>
      <c r="T22" s="236" t="e">
        <f t="shared" si="7"/>
        <v>#REF!</v>
      </c>
      <c r="U22" s="227"/>
      <c r="V22" s="235" t="e">
        <f>GETPIVOTDATA("Cuenta número de expedientes",#REF!,"CCAA",$B22,"TramoEdad",V$1)</f>
        <v>#REF!</v>
      </c>
      <c r="W22" s="236" t="e">
        <f t="shared" si="8"/>
        <v>#REF!</v>
      </c>
      <c r="X22" s="227"/>
      <c r="Y22" s="235" t="e">
        <f>GETPIVOTDATA("Cuenta número de expedientes",#REF!,"CCAA",$B22,"TramoEdad",Y$1)</f>
        <v>#REF!</v>
      </c>
      <c r="Z22" s="236" t="e">
        <f t="shared" si="9"/>
        <v>#REF!</v>
      </c>
      <c r="AA22" s="576"/>
      <c r="AB22" s="306"/>
      <c r="AC22" s="306"/>
      <c r="AD22" s="306"/>
      <c r="AE22" s="307"/>
      <c r="AF22" s="437"/>
      <c r="AG22" s="232"/>
      <c r="AH22" s="306"/>
      <c r="AI22" s="306"/>
      <c r="AJ22" s="306"/>
      <c r="AK22" s="307"/>
      <c r="AL22" s="437"/>
      <c r="AN22" s="306"/>
      <c r="AO22" s="306"/>
      <c r="AP22" s="306"/>
      <c r="AQ22" s="307"/>
      <c r="AR22" s="437"/>
      <c r="AT22" s="306"/>
      <c r="AU22" s="306"/>
      <c r="AV22" s="306"/>
      <c r="AW22" s="307"/>
      <c r="AX22" s="437"/>
    </row>
    <row r="23" spans="1:50" s="233" customFormat="1" ht="18" customHeight="1" x14ac:dyDescent="0.15">
      <c r="A23" s="225"/>
      <c r="B23" s="234" t="s">
        <v>45</v>
      </c>
      <c r="C23" s="227"/>
      <c r="D23" s="406">
        <f t="shared" si="2"/>
        <v>6578079</v>
      </c>
      <c r="E23" s="187">
        <f t="shared" si="0"/>
        <v>14.078894368467079</v>
      </c>
      <c r="F23" s="227"/>
      <c r="G23" s="235">
        <f>'3solcasaad'!G23</f>
        <v>5423824</v>
      </c>
      <c r="H23" s="571">
        <f t="shared" si="3"/>
        <v>14.343113914385279</v>
      </c>
      <c r="I23" s="227"/>
      <c r="J23" s="235">
        <f>'3solcasaad'!J23</f>
        <v>793640</v>
      </c>
      <c r="K23" s="571">
        <f t="shared" si="4"/>
        <v>13.147231633401562</v>
      </c>
      <c r="L23" s="227"/>
      <c r="M23" s="235">
        <f>'3solcasaad'!M23</f>
        <v>360615</v>
      </c>
      <c r="N23" s="571">
        <f t="shared" si="1"/>
        <v>12.55800347890284</v>
      </c>
      <c r="O23" s="227"/>
      <c r="P23" s="237" t="e">
        <f t="shared" si="5"/>
        <v>#REF!</v>
      </c>
      <c r="Q23" s="238" t="e">
        <f t="shared" si="6"/>
        <v>#REF!</v>
      </c>
      <c r="R23" s="227"/>
      <c r="S23" s="235" t="e">
        <f>GETPIVOTDATA("Cuenta número de expedientes",#REF!,"CCAA",$B23,"TramoEdad",S$1)</f>
        <v>#REF!</v>
      </c>
      <c r="T23" s="236" t="e">
        <f t="shared" si="7"/>
        <v>#REF!</v>
      </c>
      <c r="U23" s="227"/>
      <c r="V23" s="235" t="e">
        <f>GETPIVOTDATA("Cuenta número de expedientes",#REF!,"CCAA",$B23,"TramoEdad",V$1)</f>
        <v>#REF!</v>
      </c>
      <c r="W23" s="236" t="e">
        <f t="shared" si="8"/>
        <v>#REF!</v>
      </c>
      <c r="X23" s="227"/>
      <c r="Y23" s="235" t="e">
        <f>GETPIVOTDATA("Cuenta número de expedientes",#REF!,"CCAA",$B23,"TramoEdad",Y$1)</f>
        <v>#REF!</v>
      </c>
      <c r="Z23" s="236" t="e">
        <f t="shared" si="9"/>
        <v>#REF!</v>
      </c>
      <c r="AA23" s="576"/>
      <c r="AB23" s="306"/>
      <c r="AC23" s="306"/>
      <c r="AD23" s="306"/>
      <c r="AE23" s="307"/>
      <c r="AF23" s="437"/>
      <c r="AG23" s="232"/>
      <c r="AH23" s="306"/>
      <c r="AI23" s="306"/>
      <c r="AJ23" s="306"/>
      <c r="AK23" s="307"/>
      <c r="AL23" s="437"/>
      <c r="AN23" s="306"/>
      <c r="AO23" s="306"/>
      <c r="AP23" s="306"/>
      <c r="AQ23" s="307"/>
      <c r="AR23" s="437"/>
      <c r="AT23" s="306"/>
      <c r="AU23" s="306"/>
      <c r="AV23" s="306"/>
      <c r="AW23" s="307"/>
      <c r="AX23" s="437"/>
    </row>
    <row r="24" spans="1:50" s="241" customFormat="1" ht="18" customHeight="1" x14ac:dyDescent="0.15">
      <c r="A24" s="240"/>
      <c r="B24" s="234" t="s">
        <v>46</v>
      </c>
      <c r="C24" s="227"/>
      <c r="D24" s="406">
        <f t="shared" si="2"/>
        <v>1478509</v>
      </c>
      <c r="E24" s="187">
        <f t="shared" si="0"/>
        <v>3.1644150266100319</v>
      </c>
      <c r="F24" s="227"/>
      <c r="G24" s="235">
        <f>'3solcasaad'!G24</f>
        <v>1249999</v>
      </c>
      <c r="H24" s="571">
        <f t="shared" si="3"/>
        <v>3.3055788775350536</v>
      </c>
      <c r="I24" s="227"/>
      <c r="J24" s="235">
        <f>'3solcasaad'!J24</f>
        <v>159024</v>
      </c>
      <c r="K24" s="571">
        <f t="shared" si="4"/>
        <v>2.6343497848773372</v>
      </c>
      <c r="L24" s="227"/>
      <c r="M24" s="235">
        <f>'3solcasaad'!M24</f>
        <v>69486</v>
      </c>
      <c r="N24" s="571">
        <f t="shared" si="1"/>
        <v>2.4197701973990067</v>
      </c>
      <c r="O24" s="227"/>
      <c r="P24" s="237" t="e">
        <f t="shared" si="5"/>
        <v>#REF!</v>
      </c>
      <c r="Q24" s="238" t="e">
        <f t="shared" si="6"/>
        <v>#REF!</v>
      </c>
      <c r="R24" s="227"/>
      <c r="S24" s="235" t="e">
        <f>GETPIVOTDATA("Cuenta número de expedientes",#REF!,"CCAA",$B24,"TramoEdad",S$1)</f>
        <v>#REF!</v>
      </c>
      <c r="T24" s="236" t="e">
        <f t="shared" si="7"/>
        <v>#REF!</v>
      </c>
      <c r="U24" s="227"/>
      <c r="V24" s="235" t="e">
        <f>GETPIVOTDATA("Cuenta número de expedientes",#REF!,"CCAA",$B24,"TramoEdad",V$1)</f>
        <v>#REF!</v>
      </c>
      <c r="W24" s="236" t="e">
        <f t="shared" si="8"/>
        <v>#REF!</v>
      </c>
      <c r="X24" s="227"/>
      <c r="Y24" s="235" t="e">
        <f>GETPIVOTDATA("Cuenta número de expedientes",#REF!,"CCAA",$B24,"TramoEdad",Y$1)</f>
        <v>#REF!</v>
      </c>
      <c r="Z24" s="236" t="e">
        <f t="shared" si="9"/>
        <v>#REF!</v>
      </c>
      <c r="AA24" s="576"/>
      <c r="AB24" s="306"/>
      <c r="AC24" s="306"/>
      <c r="AD24" s="306"/>
      <c r="AE24" s="307"/>
      <c r="AF24" s="437"/>
      <c r="AG24" s="232"/>
      <c r="AH24" s="306"/>
      <c r="AI24" s="306"/>
      <c r="AJ24" s="306"/>
      <c r="AK24" s="307"/>
      <c r="AL24" s="437"/>
      <c r="AN24" s="306"/>
      <c r="AO24" s="306"/>
      <c r="AP24" s="306"/>
      <c r="AQ24" s="307"/>
      <c r="AR24" s="437"/>
      <c r="AT24" s="306"/>
      <c r="AU24" s="306"/>
      <c r="AV24" s="306"/>
      <c r="AW24" s="307"/>
      <c r="AX24" s="437"/>
    </row>
    <row r="25" spans="1:50" s="233" customFormat="1" ht="18" customHeight="1" x14ac:dyDescent="0.15">
      <c r="B25" s="234" t="s">
        <v>47</v>
      </c>
      <c r="C25" s="227"/>
      <c r="D25" s="407">
        <f t="shared" si="2"/>
        <v>647554</v>
      </c>
      <c r="E25" s="187">
        <f t="shared" si="0"/>
        <v>1.385943276734489</v>
      </c>
      <c r="F25" s="227"/>
      <c r="G25" s="239">
        <f>'3solcasaad'!G25</f>
        <v>521118</v>
      </c>
      <c r="H25" s="571">
        <f t="shared" si="3"/>
        <v>1.3780784252653899</v>
      </c>
      <c r="I25" s="227"/>
      <c r="J25" s="239">
        <f>'3solcasaad'!J25</f>
        <v>84596</v>
      </c>
      <c r="K25" s="571">
        <f t="shared" si="4"/>
        <v>1.4013951001200022</v>
      </c>
      <c r="L25" s="227"/>
      <c r="M25" s="239">
        <f>'3solcasaad'!M25</f>
        <v>41840</v>
      </c>
      <c r="N25" s="571">
        <f t="shared" si="1"/>
        <v>1.4570299781132088</v>
      </c>
      <c r="O25" s="227"/>
      <c r="P25" s="242" t="e">
        <f t="shared" si="5"/>
        <v>#REF!</v>
      </c>
      <c r="Q25" s="238" t="e">
        <f t="shared" si="6"/>
        <v>#REF!</v>
      </c>
      <c r="R25" s="227"/>
      <c r="S25" s="239" t="e">
        <f>GETPIVOTDATA("Cuenta número de expedientes",#REF!,"CCAA",$B25,"TramoEdad",S$1)</f>
        <v>#REF!</v>
      </c>
      <c r="T25" s="236" t="e">
        <f t="shared" si="7"/>
        <v>#REF!</v>
      </c>
      <c r="U25" s="227"/>
      <c r="V25" s="239" t="e">
        <f>GETPIVOTDATA("Cuenta número de expedientes",#REF!,"CCAA",$B25,"TramoEdad",V$1)</f>
        <v>#REF!</v>
      </c>
      <c r="W25" s="236" t="e">
        <f t="shared" si="8"/>
        <v>#REF!</v>
      </c>
      <c r="X25" s="227"/>
      <c r="Y25" s="239" t="e">
        <f>GETPIVOTDATA("Cuenta número de expedientes",#REF!,"CCAA",$B25,"TramoEdad",Y$1)</f>
        <v>#REF!</v>
      </c>
      <c r="Z25" s="236" t="e">
        <f t="shared" si="9"/>
        <v>#REF!</v>
      </c>
      <c r="AA25" s="576"/>
      <c r="AB25" s="306"/>
      <c r="AC25" s="306"/>
      <c r="AD25" s="306"/>
      <c r="AE25" s="307"/>
      <c r="AF25" s="437"/>
      <c r="AG25" s="232"/>
      <c r="AH25" s="306"/>
      <c r="AI25" s="306"/>
      <c r="AJ25" s="306"/>
      <c r="AK25" s="307"/>
      <c r="AL25" s="437"/>
      <c r="AN25" s="306"/>
      <c r="AO25" s="306"/>
      <c r="AP25" s="306"/>
      <c r="AQ25" s="307"/>
      <c r="AR25" s="437"/>
      <c r="AT25" s="306"/>
      <c r="AU25" s="306"/>
      <c r="AV25" s="306"/>
      <c r="AW25" s="307"/>
      <c r="AX25" s="437"/>
    </row>
    <row r="26" spans="1:50" s="233" customFormat="1" ht="18" customHeight="1" x14ac:dyDescent="0.15">
      <c r="B26" s="234" t="s">
        <v>48</v>
      </c>
      <c r="C26" s="227"/>
      <c r="D26" s="407">
        <f t="shared" si="2"/>
        <v>2199088</v>
      </c>
      <c r="E26" s="187">
        <f t="shared" si="0"/>
        <v>4.7066518445527237</v>
      </c>
      <c r="F26" s="227"/>
      <c r="G26" s="239">
        <f>'3solcasaad'!G26</f>
        <v>1714987</v>
      </c>
      <c r="H26" s="571">
        <f t="shared" si="3"/>
        <v>4.5352234701365433</v>
      </c>
      <c r="I26" s="227"/>
      <c r="J26" s="239">
        <f>'3solcasaad'!J26</f>
        <v>324460</v>
      </c>
      <c r="K26" s="571">
        <f t="shared" si="4"/>
        <v>5.3749190763740122</v>
      </c>
      <c r="L26" s="227"/>
      <c r="M26" s="239">
        <f>'3solcasaad'!M26</f>
        <v>159641</v>
      </c>
      <c r="N26" s="571">
        <f t="shared" si="1"/>
        <v>5.5593145969400277</v>
      </c>
      <c r="O26" s="227"/>
      <c r="P26" s="242" t="e">
        <f t="shared" si="5"/>
        <v>#REF!</v>
      </c>
      <c r="Q26" s="238" t="e">
        <f t="shared" si="6"/>
        <v>#REF!</v>
      </c>
      <c r="R26" s="227"/>
      <c r="S26" s="239" t="e">
        <f>GETPIVOTDATA("Cuenta número de expedientes",#REF!,"CCAA",$B26,"TramoEdad",S$1)</f>
        <v>#REF!</v>
      </c>
      <c r="T26" s="236" t="e">
        <f t="shared" si="7"/>
        <v>#REF!</v>
      </c>
      <c r="U26" s="227"/>
      <c r="V26" s="239" t="e">
        <f>GETPIVOTDATA("Cuenta número de expedientes",#REF!,"CCAA",$B26,"TramoEdad",V$1)</f>
        <v>#REF!</v>
      </c>
      <c r="W26" s="236" t="e">
        <f t="shared" si="8"/>
        <v>#REF!</v>
      </c>
      <c r="X26" s="227"/>
      <c r="Y26" s="239" t="e">
        <f>GETPIVOTDATA("Cuenta número de expedientes",#REF!,"CCAA",$B26,"TramoEdad",Y$1)</f>
        <v>#REF!</v>
      </c>
      <c r="Z26" s="236" t="e">
        <f t="shared" si="9"/>
        <v>#REF!</v>
      </c>
      <c r="AA26" s="576"/>
      <c r="AB26" s="306"/>
      <c r="AC26" s="306"/>
      <c r="AD26" s="306"/>
      <c r="AE26" s="307"/>
      <c r="AF26" s="438"/>
      <c r="AG26" s="232"/>
      <c r="AH26" s="306"/>
      <c r="AI26" s="306"/>
      <c r="AJ26" s="306"/>
      <c r="AK26" s="307"/>
      <c r="AL26" s="437"/>
      <c r="AN26" s="306"/>
      <c r="AO26" s="306"/>
      <c r="AP26" s="306"/>
      <c r="AQ26" s="307"/>
      <c r="AR26" s="437"/>
      <c r="AT26" s="306"/>
      <c r="AU26" s="306"/>
      <c r="AV26" s="306"/>
      <c r="AW26" s="307"/>
      <c r="AX26" s="437"/>
    </row>
    <row r="27" spans="1:50" s="233" customFormat="1" ht="18" customHeight="1" x14ac:dyDescent="0.15">
      <c r="B27" s="234" t="s">
        <v>49</v>
      </c>
      <c r="C27" s="227"/>
      <c r="D27" s="407">
        <f t="shared" si="2"/>
        <v>315675</v>
      </c>
      <c r="E27" s="188">
        <f t="shared" si="0"/>
        <v>0.67563113482915682</v>
      </c>
      <c r="F27" s="227"/>
      <c r="G27" s="239">
        <f>'3solcasaad'!G27</f>
        <v>250290</v>
      </c>
      <c r="H27" s="572">
        <f t="shared" si="3"/>
        <v>0.66188319931315831</v>
      </c>
      <c r="I27" s="227"/>
      <c r="J27" s="239">
        <f>'3solcasaad'!J27</f>
        <v>42318</v>
      </c>
      <c r="K27" s="572">
        <f t="shared" si="4"/>
        <v>0.70102886480304327</v>
      </c>
      <c r="L27" s="227"/>
      <c r="M27" s="239">
        <f>'3solcasaad'!M27</f>
        <v>23067</v>
      </c>
      <c r="N27" s="572">
        <f t="shared" si="1"/>
        <v>0.80328179983597969</v>
      </c>
      <c r="O27" s="227"/>
      <c r="P27" s="242" t="e">
        <f t="shared" si="5"/>
        <v>#REF!</v>
      </c>
      <c r="Q27" s="244" t="e">
        <f t="shared" si="6"/>
        <v>#REF!</v>
      </c>
      <c r="R27" s="227"/>
      <c r="S27" s="239" t="e">
        <f>GETPIVOTDATA("Cuenta número de expedientes",#REF!,"CCAA",$B27,"TramoEdad",S$1)</f>
        <v>#REF!</v>
      </c>
      <c r="T27" s="243" t="e">
        <f t="shared" si="7"/>
        <v>#REF!</v>
      </c>
      <c r="U27" s="227"/>
      <c r="V27" s="239" t="e">
        <f>GETPIVOTDATA("Cuenta número de expedientes",#REF!,"CCAA",$B27,"TramoEdad",V$1)</f>
        <v>#REF!</v>
      </c>
      <c r="W27" s="243" t="e">
        <f t="shared" si="8"/>
        <v>#REF!</v>
      </c>
      <c r="X27" s="227"/>
      <c r="Y27" s="239" t="e">
        <f>GETPIVOTDATA("Cuenta número de expedientes",#REF!,"CCAA",$B27,"TramoEdad",Y$1)</f>
        <v>#REF!</v>
      </c>
      <c r="Z27" s="243" t="e">
        <f t="shared" si="9"/>
        <v>#REF!</v>
      </c>
      <c r="AA27" s="576"/>
      <c r="AB27" s="306"/>
      <c r="AC27" s="306"/>
      <c r="AD27" s="306"/>
      <c r="AE27" s="307"/>
      <c r="AF27" s="437"/>
      <c r="AG27" s="232"/>
      <c r="AH27" s="306"/>
      <c r="AI27" s="306"/>
      <c r="AJ27" s="306"/>
      <c r="AK27" s="307"/>
      <c r="AL27" s="437"/>
      <c r="AN27" s="306"/>
      <c r="AO27" s="306"/>
      <c r="AP27" s="306"/>
      <c r="AQ27" s="307"/>
      <c r="AR27" s="437"/>
      <c r="AT27" s="306"/>
      <c r="AU27" s="306"/>
      <c r="AV27" s="306"/>
      <c r="AW27" s="307"/>
      <c r="AX27" s="437"/>
    </row>
    <row r="28" spans="1:50" s="233" customFormat="1" ht="18" customHeight="1" x14ac:dyDescent="0.15">
      <c r="B28" s="245" t="s">
        <v>4</v>
      </c>
      <c r="C28" s="227"/>
      <c r="D28" s="408">
        <f t="shared" si="2"/>
        <v>171528</v>
      </c>
      <c r="E28" s="189">
        <f t="shared" si="0"/>
        <v>0.36711699467799358</v>
      </c>
      <c r="F28" s="227"/>
      <c r="G28" s="246">
        <f>'3solcasaad'!G28</f>
        <v>153112</v>
      </c>
      <c r="H28" s="573">
        <f t="shared" si="3"/>
        <v>0.40489935839720442</v>
      </c>
      <c r="I28" s="227"/>
      <c r="J28" s="246">
        <f>'3solcasaad'!J28</f>
        <v>13498</v>
      </c>
      <c r="K28" s="573">
        <f t="shared" si="4"/>
        <v>0.22360432007919748</v>
      </c>
      <c r="L28" s="227"/>
      <c r="M28" s="246">
        <f>'3solcasaad'!M28</f>
        <v>4918</v>
      </c>
      <c r="N28" s="573">
        <f t="shared" si="1"/>
        <v>0.17126370536235089</v>
      </c>
      <c r="O28" s="227"/>
      <c r="P28" s="248" t="e">
        <f t="shared" si="5"/>
        <v>#REF!</v>
      </c>
      <c r="Q28" s="249" t="e">
        <f t="shared" si="6"/>
        <v>#REF!</v>
      </c>
      <c r="R28" s="227"/>
      <c r="S28" s="246" t="e">
        <f>GETPIVOTDATA("Cuenta número de expedientes",#REF!,"CCAA","Ceuta","TramoEdad",S$1)+GETPIVOTDATA("Cuenta número de expedientes",#REF!,"CCAA","Melilla","TramoEdad",S$1)</f>
        <v>#REF!</v>
      </c>
      <c r="T28" s="247" t="e">
        <f t="shared" si="7"/>
        <v>#REF!</v>
      </c>
      <c r="U28" s="227"/>
      <c r="V28" s="246" t="e">
        <f>GETPIVOTDATA("Cuenta número de expedientes",#REF!,"CCAA","Ceuta","TramoEdad",V$1)+GETPIVOTDATA("Cuenta número de expedientes",#REF!,"CCAA","Melilla","TramoEdad",V$1)</f>
        <v>#REF!</v>
      </c>
      <c r="W28" s="247" t="e">
        <f t="shared" si="8"/>
        <v>#REF!</v>
      </c>
      <c r="X28" s="227"/>
      <c r="Y28" s="246" t="e">
        <f>GETPIVOTDATA("Cuenta número de expedientes",#REF!,"CCAA","Ceuta","TramoEdad",Y$1)+GETPIVOTDATA("Cuenta número de expedientes",#REF!,"CCAA","Melilla","TramoEdad",Y$1)</f>
        <v>#REF!</v>
      </c>
      <c r="Z28" s="247" t="e">
        <f t="shared" si="9"/>
        <v>#REF!</v>
      </c>
      <c r="AA28" s="576"/>
      <c r="AB28" s="306"/>
      <c r="AC28" s="306"/>
      <c r="AD28" s="306"/>
      <c r="AE28" s="307"/>
      <c r="AF28" s="437"/>
      <c r="AG28" s="232"/>
      <c r="AH28" s="306"/>
      <c r="AI28" s="306"/>
      <c r="AJ28" s="306"/>
      <c r="AK28" s="307"/>
      <c r="AL28" s="437"/>
      <c r="AN28" s="306"/>
      <c r="AO28" s="306"/>
      <c r="AP28" s="306"/>
      <c r="AQ28" s="307"/>
      <c r="AR28" s="437"/>
      <c r="AT28" s="306"/>
      <c r="AU28" s="306"/>
      <c r="AV28" s="306"/>
      <c r="AW28" s="307"/>
      <c r="AX28" s="437"/>
    </row>
    <row r="29" spans="1:50" s="224" customFormat="1" ht="3.75" customHeight="1" x14ac:dyDescent="0.15">
      <c r="A29" s="221"/>
      <c r="B29" s="222"/>
      <c r="C29" s="223"/>
      <c r="D29" s="222"/>
      <c r="E29" s="250"/>
      <c r="F29" s="223"/>
      <c r="G29" s="222"/>
      <c r="H29" s="574"/>
      <c r="I29" s="223"/>
      <c r="J29" s="222"/>
      <c r="K29" s="574"/>
      <c r="L29" s="223"/>
      <c r="M29" s="222"/>
      <c r="N29" s="574"/>
      <c r="O29" s="223"/>
      <c r="P29" s="222"/>
      <c r="Q29" s="251"/>
      <c r="R29" s="223"/>
      <c r="S29" s="222"/>
      <c r="T29" s="575"/>
      <c r="U29" s="223"/>
      <c r="V29" s="222"/>
      <c r="W29" s="574"/>
      <c r="X29" s="223"/>
      <c r="Y29" s="222"/>
      <c r="Z29" s="574"/>
      <c r="AA29" s="576"/>
      <c r="AB29" s="310"/>
      <c r="AC29" s="310"/>
      <c r="AD29" s="306"/>
      <c r="AE29" s="307"/>
      <c r="AF29" s="437"/>
      <c r="AG29" s="232"/>
      <c r="AH29" s="310"/>
      <c r="AI29" s="310"/>
      <c r="AJ29" s="306"/>
      <c r="AK29" s="307"/>
      <c r="AL29" s="437"/>
      <c r="AN29" s="310"/>
      <c r="AO29" s="310"/>
      <c r="AP29" s="306"/>
      <c r="AQ29" s="307"/>
      <c r="AR29" s="437"/>
      <c r="AT29" s="310"/>
      <c r="AU29" s="310"/>
      <c r="AV29" s="306"/>
      <c r="AW29" s="307"/>
      <c r="AX29" s="437"/>
    </row>
    <row r="30" spans="1:50" s="252" customFormat="1" ht="18" customHeight="1" x14ac:dyDescent="0.15">
      <c r="B30" s="253" t="s">
        <v>3</v>
      </c>
      <c r="C30" s="212"/>
      <c r="D30" s="254">
        <f>SUM(D11:D28)</f>
        <v>46722980</v>
      </c>
      <c r="E30" s="255">
        <f>SUM(E11:E28)</f>
        <v>100</v>
      </c>
      <c r="F30" s="212"/>
      <c r="G30" s="254">
        <f>SUM(G11:G28)</f>
        <v>37814829</v>
      </c>
      <c r="H30" s="505">
        <f>SUM(H11:H28)</f>
        <v>100</v>
      </c>
      <c r="I30" s="212"/>
      <c r="J30" s="254">
        <f>SUM(J11:J28)</f>
        <v>6036556</v>
      </c>
      <c r="K30" s="505">
        <f>SUM(K11:K28)</f>
        <v>100.00000000000001</v>
      </c>
      <c r="L30" s="212"/>
      <c r="M30" s="254">
        <f>SUM(M11:M28)</f>
        <v>2871595</v>
      </c>
      <c r="N30" s="505">
        <f>SUM(N11:N28)</f>
        <v>100</v>
      </c>
      <c r="O30" s="212"/>
      <c r="P30" s="254" t="e">
        <f>SUM(P11:P28)</f>
        <v>#REF!</v>
      </c>
      <c r="Q30" s="256" t="e">
        <f>P30*100/D30</f>
        <v>#REF!</v>
      </c>
      <c r="R30" s="212"/>
      <c r="S30" s="254" t="e">
        <f>SUM(S11:S28)</f>
        <v>#REF!</v>
      </c>
      <c r="T30" s="255" t="e">
        <f>S30*100/G30</f>
        <v>#REF!</v>
      </c>
      <c r="U30" s="212"/>
      <c r="V30" s="254" t="e">
        <f>SUM(V11:V28)</f>
        <v>#REF!</v>
      </c>
      <c r="W30" s="255" t="e">
        <f>V30*100/J30</f>
        <v>#REF!</v>
      </c>
      <c r="X30" s="212"/>
      <c r="Y30" s="254" t="e">
        <f>SUM(Y11:Y28)</f>
        <v>#REF!</v>
      </c>
      <c r="Z30" s="255" t="e">
        <f>Y30*100/M30</f>
        <v>#REF!</v>
      </c>
      <c r="AA30" s="576"/>
      <c r="AB30" s="306"/>
      <c r="AC30" s="306"/>
      <c r="AD30" s="310"/>
      <c r="AE30" s="310"/>
      <c r="AF30" s="439"/>
      <c r="AG30" s="440"/>
      <c r="AH30" s="306"/>
      <c r="AI30" s="306"/>
      <c r="AJ30" s="310"/>
      <c r="AK30" s="310"/>
      <c r="AL30" s="439"/>
      <c r="AN30" s="306"/>
      <c r="AO30" s="306"/>
      <c r="AP30" s="310"/>
      <c r="AQ30" s="310"/>
      <c r="AR30" s="439"/>
      <c r="AT30" s="306"/>
      <c r="AU30" s="306"/>
      <c r="AV30" s="310"/>
      <c r="AW30" s="310"/>
      <c r="AX30" s="439"/>
    </row>
    <row r="31" spans="1:50" s="257" customFormat="1" ht="5.25" customHeight="1" x14ac:dyDescent="0.2">
      <c r="B31" s="258" t="s">
        <v>42</v>
      </c>
      <c r="C31" s="259"/>
      <c r="D31" s="259"/>
      <c r="E31" s="259"/>
      <c r="F31" s="259"/>
      <c r="G31" s="259"/>
      <c r="H31" s="259"/>
      <c r="I31" s="259"/>
      <c r="O31" s="260"/>
      <c r="R31" s="259"/>
    </row>
    <row r="32" spans="1:50" s="252" customFormat="1" ht="5.25" customHeight="1" x14ac:dyDescent="0.2">
      <c r="B32" s="258" t="s">
        <v>50</v>
      </c>
      <c r="C32" s="261"/>
      <c r="D32" s="261"/>
      <c r="E32" s="261"/>
      <c r="F32" s="261"/>
      <c r="G32" s="261"/>
      <c r="H32" s="261"/>
      <c r="I32" s="261"/>
      <c r="O32" s="260"/>
      <c r="R32" s="261"/>
    </row>
    <row r="33" spans="2:19" s="252" customFormat="1" ht="13.5" customHeight="1" x14ac:dyDescent="0.2">
      <c r="B33" s="1083" t="s">
        <v>227</v>
      </c>
      <c r="C33" s="1083"/>
      <c r="D33" s="1083"/>
      <c r="E33" s="1083"/>
      <c r="F33" s="1083"/>
      <c r="G33" s="1083"/>
      <c r="H33" s="1083"/>
      <c r="I33" s="1083"/>
      <c r="J33" s="1083"/>
      <c r="K33" s="1083"/>
      <c r="L33" s="1083"/>
      <c r="M33" s="1083"/>
      <c r="O33" s="260"/>
    </row>
    <row r="34" spans="2:19" ht="29.25" customHeight="1" x14ac:dyDescent="0.2">
      <c r="B34" s="1090"/>
      <c r="C34" s="1090"/>
      <c r="D34" s="1090"/>
      <c r="E34" s="1090"/>
      <c r="F34" s="1090"/>
      <c r="G34" s="1090"/>
      <c r="H34" s="1090"/>
      <c r="I34" s="1090"/>
      <c r="J34" s="1090"/>
      <c r="K34" s="1090"/>
      <c r="L34" s="1090"/>
      <c r="M34" s="1090"/>
      <c r="N34" s="1090"/>
      <c r="O34" s="1090"/>
      <c r="P34" s="1090"/>
      <c r="Q34" s="263"/>
      <c r="R34" s="263"/>
      <c r="S34" s="263"/>
    </row>
    <row r="35" spans="2:19" ht="4.5" customHeight="1" x14ac:dyDescent="0.2">
      <c r="B35" s="1091"/>
      <c r="C35" s="1091"/>
      <c r="D35" s="1091"/>
      <c r="E35" s="1091"/>
      <c r="F35" s="1091"/>
      <c r="G35" s="1091"/>
      <c r="H35" s="1091"/>
      <c r="I35" s="1091"/>
      <c r="J35" s="1091"/>
      <c r="K35" s="1091"/>
      <c r="L35" s="1091"/>
      <c r="M35" s="1091"/>
      <c r="N35" s="1091"/>
      <c r="O35" s="1091"/>
      <c r="P35" s="1091"/>
      <c r="Q35" s="263"/>
      <c r="R35" s="263"/>
      <c r="S35" s="263"/>
    </row>
    <row r="38" spans="2:19" x14ac:dyDescent="0.2">
      <c r="L38" s="264"/>
      <c r="M38" s="264"/>
      <c r="N38" s="264"/>
    </row>
  </sheetData>
  <mergeCells count="22">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 ref="P7:Q8"/>
    <mergeCell ref="B2:I2"/>
    <mergeCell ref="B3:I3"/>
    <mergeCell ref="B7:B9"/>
    <mergeCell ref="D7:E8"/>
    <mergeCell ref="G7:H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1">
    <tabColor theme="0"/>
    <pageSetUpPr fitToPage="1"/>
  </sheetPr>
  <dimension ref="B1:AD44"/>
  <sheetViews>
    <sheetView showGridLines="0" topLeftCell="A2" zoomScaleNormal="100" workbookViewId="0">
      <selection activeCell="A2" sqref="A2"/>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84"/>
      <c r="C3" s="1084"/>
      <c r="D3" s="1084"/>
      <c r="E3" s="1084"/>
      <c r="F3" s="1084"/>
      <c r="G3" s="1084"/>
      <c r="H3" s="1084"/>
      <c r="I3" s="1084"/>
      <c r="J3" s="45"/>
      <c r="Q3" s="89"/>
    </row>
    <row r="4" spans="2:30" s="7" customFormat="1" ht="2.25" customHeight="1" x14ac:dyDescent="0.2">
      <c r="B4" s="1046"/>
      <c r="C4" s="1046"/>
      <c r="D4" s="1046"/>
      <c r="E4" s="1046"/>
      <c r="F4" s="1046"/>
      <c r="G4" s="1046"/>
      <c r="H4" s="1046"/>
      <c r="I4" s="1046"/>
      <c r="J4" s="1046"/>
      <c r="K4" s="1046"/>
      <c r="L4" s="1046"/>
      <c r="M4" s="1046"/>
      <c r="N4" s="1046"/>
      <c r="O4" s="1046"/>
      <c r="P4" s="1046"/>
      <c r="Q4" s="1046"/>
      <c r="R4" s="1046"/>
      <c r="S4" s="1046"/>
      <c r="T4" s="1046"/>
    </row>
    <row r="5" spans="2:30" s="7" customFormat="1" ht="16.5" customHeight="1" x14ac:dyDescent="0.2">
      <c r="B5" s="1046" t="s">
        <v>442</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row>
    <row r="6" spans="2:30" s="7" customFormat="1" ht="14.25" customHeight="1" x14ac:dyDescent="0.2">
      <c r="B6" s="1061" t="str">
        <f>porsaad!B6</f>
        <v>Situación a 28 de febrero de 2023</v>
      </c>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1"/>
      <c r="AA6" s="1061"/>
      <c r="AB6" s="1061"/>
      <c r="AC6" s="1061"/>
    </row>
    <row r="7" spans="2:30" s="518" customFormat="1" ht="5.25" customHeight="1" x14ac:dyDescent="0.2"/>
    <row r="8" spans="2:30" s="520" customFormat="1" ht="21.75" customHeight="1" x14ac:dyDescent="0.2">
      <c r="B8" s="1144" t="s">
        <v>30</v>
      </c>
      <c r="D8" s="1144" t="s">
        <v>120</v>
      </c>
      <c r="E8" s="1144" t="s">
        <v>29</v>
      </c>
      <c r="F8" s="1144"/>
      <c r="G8" s="1144"/>
      <c r="H8" s="1144"/>
      <c r="I8" s="1144"/>
      <c r="J8" s="1144"/>
      <c r="K8" s="1144"/>
      <c r="L8" s="1144"/>
      <c r="M8" s="1144"/>
      <c r="N8" s="1144"/>
      <c r="O8" s="1144"/>
      <c r="P8" s="1144"/>
      <c r="Q8" s="1144"/>
      <c r="R8" s="1144"/>
      <c r="S8" s="1144"/>
    </row>
    <row r="9" spans="2:30" s="520" customFormat="1" ht="21.75" customHeight="1" x14ac:dyDescent="0.2">
      <c r="B9" s="1144"/>
      <c r="D9" s="1144"/>
      <c r="E9" s="521" t="s">
        <v>25</v>
      </c>
      <c r="F9" s="521"/>
      <c r="G9" s="521" t="s">
        <v>24</v>
      </c>
      <c r="H9" s="521"/>
      <c r="I9" s="521" t="s">
        <v>23</v>
      </c>
      <c r="J9" s="521"/>
      <c r="K9" s="521" t="s">
        <v>22</v>
      </c>
      <c r="L9" s="521"/>
      <c r="M9" s="521" t="s">
        <v>21</v>
      </c>
      <c r="N9" s="521"/>
      <c r="O9" s="521" t="s">
        <v>20</v>
      </c>
      <c r="P9" s="521"/>
      <c r="Q9" s="521" t="s">
        <v>19</v>
      </c>
      <c r="R9" s="521"/>
      <c r="S9" s="521" t="s">
        <v>18</v>
      </c>
    </row>
    <row r="10" spans="2:30" s="520" customFormat="1" ht="21.75" customHeight="1" x14ac:dyDescent="0.2">
      <c r="B10" s="1144"/>
      <c r="D10" s="1144"/>
      <c r="E10" s="521" t="s">
        <v>12</v>
      </c>
      <c r="F10" s="521"/>
      <c r="G10" s="521" t="s">
        <v>12</v>
      </c>
      <c r="H10" s="521"/>
      <c r="I10" s="521" t="s">
        <v>12</v>
      </c>
      <c r="J10" s="521"/>
      <c r="K10" s="521" t="s">
        <v>12</v>
      </c>
      <c r="L10" s="521"/>
      <c r="M10" s="521" t="s">
        <v>12</v>
      </c>
      <c r="N10" s="521"/>
      <c r="O10" s="521" t="s">
        <v>12</v>
      </c>
      <c r="P10" s="521"/>
      <c r="Q10" s="521" t="s">
        <v>12</v>
      </c>
      <c r="R10" s="521"/>
      <c r="S10" s="521" t="s">
        <v>12</v>
      </c>
    </row>
    <row r="11" spans="2:30" s="522" customFormat="1" ht="9" customHeight="1" x14ac:dyDescent="0.2">
      <c r="B11" s="523"/>
      <c r="D11" s="524"/>
      <c r="E11" s="524"/>
      <c r="F11" s="524"/>
      <c r="G11" s="524"/>
      <c r="H11" s="524"/>
      <c r="I11" s="524"/>
      <c r="J11" s="524"/>
      <c r="K11" s="524"/>
      <c r="L11" s="524"/>
      <c r="M11" s="524"/>
      <c r="N11" s="524"/>
      <c r="O11" s="524"/>
      <c r="P11" s="524"/>
      <c r="Q11" s="524"/>
      <c r="R11" s="524"/>
      <c r="S11" s="524"/>
      <c r="T11" s="525"/>
    </row>
    <row r="12" spans="2:30" s="526" customFormat="1" ht="21" customHeight="1" x14ac:dyDescent="0.2">
      <c r="B12" s="1145" t="s">
        <v>27</v>
      </c>
      <c r="D12" s="527" t="s">
        <v>34</v>
      </c>
      <c r="E12" s="528">
        <f>'46perfpbsaad'!E12</f>
        <v>442</v>
      </c>
      <c r="F12" s="527"/>
      <c r="G12" s="528">
        <f>'46perfpbsaad'!H12</f>
        <v>9308</v>
      </c>
      <c r="H12" s="527"/>
      <c r="I12" s="528">
        <f>'46perfpbsaad'!K12</f>
        <v>5967</v>
      </c>
      <c r="J12" s="527"/>
      <c r="K12" s="528">
        <f>'46perfpbsaad'!N12</f>
        <v>9108</v>
      </c>
      <c r="L12" s="527"/>
      <c r="M12" s="528">
        <f>'46perfpbsaad'!Q12</f>
        <v>8063</v>
      </c>
      <c r="N12" s="527"/>
      <c r="O12" s="528">
        <f>'46perfpbsaad'!T12</f>
        <v>10848</v>
      </c>
      <c r="P12" s="527"/>
      <c r="Q12" s="528">
        <f>'46perfpbsaad'!W12</f>
        <v>36573</v>
      </c>
      <c r="R12" s="527"/>
      <c r="S12" s="528">
        <f>'46perfpbsaad'!Z12</f>
        <v>168704</v>
      </c>
      <c r="T12" s="529"/>
      <c r="V12" s="530">
        <f>E12/E$15</f>
        <v>0.36741479634247715</v>
      </c>
      <c r="W12" s="530">
        <f>G12/G$15</f>
        <v>0.3580413124591299</v>
      </c>
      <c r="X12" s="530">
        <f>I12/I$15</f>
        <v>0.31362346263008517</v>
      </c>
      <c r="Y12" s="530">
        <f>K12/K$15</f>
        <v>0.32196260030400509</v>
      </c>
      <c r="Z12" s="530">
        <f>M12/M$15</f>
        <v>0.26722566532993075</v>
      </c>
      <c r="AA12" s="530">
        <f>O12/O$15</f>
        <v>0.23160187023634152</v>
      </c>
      <c r="AB12" s="530">
        <f>Q12/Q$15</f>
        <v>0.23101557663883168</v>
      </c>
      <c r="AC12" s="530">
        <f>S12/S$15</f>
        <v>0.31800642783762639</v>
      </c>
      <c r="AD12" s="530"/>
    </row>
    <row r="13" spans="2:30" s="526" customFormat="1" ht="21" customHeight="1" x14ac:dyDescent="0.2">
      <c r="B13" s="1145"/>
      <c r="D13" s="527" t="s">
        <v>52</v>
      </c>
      <c r="E13" s="528">
        <f>'46perfpbsaad'!E13</f>
        <v>554</v>
      </c>
      <c r="F13" s="527"/>
      <c r="G13" s="528">
        <f>'46perfpbsaad'!H13</f>
        <v>10009</v>
      </c>
      <c r="H13" s="527"/>
      <c r="I13" s="528">
        <f>'46perfpbsaad'!K13</f>
        <v>7317</v>
      </c>
      <c r="J13" s="527"/>
      <c r="K13" s="528">
        <f>'46perfpbsaad'!N13</f>
        <v>11058</v>
      </c>
      <c r="L13" s="527"/>
      <c r="M13" s="528">
        <f>'46perfpbsaad'!Q13</f>
        <v>12036</v>
      </c>
      <c r="N13" s="527"/>
      <c r="O13" s="528">
        <f>'46perfpbsaad'!T13</f>
        <v>18624</v>
      </c>
      <c r="P13" s="527"/>
      <c r="Q13" s="528">
        <f>'46perfpbsaad'!W13</f>
        <v>59082</v>
      </c>
      <c r="R13" s="527"/>
      <c r="S13" s="528">
        <f>'46perfpbsaad'!Z13</f>
        <v>203991</v>
      </c>
      <c r="T13" s="529"/>
      <c r="V13" s="530">
        <f>E13/E$15</f>
        <v>0.46051537822111388</v>
      </c>
      <c r="W13" s="530">
        <f>G13/G$15</f>
        <v>0.38500596222641076</v>
      </c>
      <c r="X13" s="530">
        <f>I13/I$15</f>
        <v>0.38457899716177862</v>
      </c>
      <c r="Y13" s="530">
        <f>K13/K$15</f>
        <v>0.39089398706210893</v>
      </c>
      <c r="Z13" s="530">
        <f>M13/M$15</f>
        <v>0.3988996785205316</v>
      </c>
      <c r="AA13" s="530">
        <f>O13/O$15</f>
        <v>0.39761737014026771</v>
      </c>
      <c r="AB13" s="530">
        <f>Q13/Q$15</f>
        <v>0.37319504276311632</v>
      </c>
      <c r="AC13" s="530">
        <f>S13/S$15</f>
        <v>0.3845222947945825</v>
      </c>
      <c r="AD13" s="530"/>
    </row>
    <row r="14" spans="2:30" s="526" customFormat="1" ht="21" customHeight="1" x14ac:dyDescent="0.2">
      <c r="B14" s="1145"/>
      <c r="D14" s="527" t="s">
        <v>53</v>
      </c>
      <c r="E14" s="528">
        <f>'46perfpbsaad'!E14</f>
        <v>207</v>
      </c>
      <c r="F14" s="527"/>
      <c r="G14" s="528">
        <f>'46perfpbsaad'!H14</f>
        <v>6680</v>
      </c>
      <c r="H14" s="527"/>
      <c r="I14" s="528">
        <f>'46perfpbsaad'!K14</f>
        <v>5742</v>
      </c>
      <c r="J14" s="527"/>
      <c r="K14" s="528">
        <f>'46perfpbsaad'!N14</f>
        <v>8123</v>
      </c>
      <c r="L14" s="527"/>
      <c r="M14" s="528">
        <f>'46perfpbsaad'!Q14</f>
        <v>10074</v>
      </c>
      <c r="N14" s="527"/>
      <c r="O14" s="528">
        <f>'46perfpbsaad'!T14</f>
        <v>17367</v>
      </c>
      <c r="P14" s="527"/>
      <c r="Q14" s="528">
        <f>'46perfpbsaad'!W14</f>
        <v>62659</v>
      </c>
      <c r="R14" s="527"/>
      <c r="S14" s="528">
        <f>'46perfpbsaad'!Z14</f>
        <v>157810</v>
      </c>
      <c r="T14" s="529"/>
      <c r="V14" s="530">
        <f>E14/E$15</f>
        <v>0.17206982543640897</v>
      </c>
      <c r="W14" s="530">
        <f>G14/G$15</f>
        <v>0.25695272531445934</v>
      </c>
      <c r="X14" s="530">
        <f>I14/I$15</f>
        <v>0.30179754020813626</v>
      </c>
      <c r="Y14" s="530">
        <f>K14/K$15</f>
        <v>0.28714341263388599</v>
      </c>
      <c r="Z14" s="530">
        <f>M14/M$15</f>
        <v>0.33387465614953765</v>
      </c>
      <c r="AA14" s="530">
        <f>O14/O$15</f>
        <v>0.37078075962339074</v>
      </c>
      <c r="AB14" s="530">
        <f>Q14/Q$15</f>
        <v>0.39578938059805197</v>
      </c>
      <c r="AC14" s="530">
        <f>S14/S$15</f>
        <v>0.29747127736779105</v>
      </c>
      <c r="AD14" s="530"/>
    </row>
    <row r="15" spans="2:30" s="526" customFormat="1" ht="21" customHeight="1" x14ac:dyDescent="0.2">
      <c r="B15" s="1145"/>
      <c r="D15" s="531" t="s">
        <v>71</v>
      </c>
      <c r="E15" s="528">
        <f>'46perfpbsaad'!E15</f>
        <v>1203</v>
      </c>
      <c r="F15" s="527"/>
      <c r="G15" s="528">
        <f>SUM(G12:G14)</f>
        <v>25997</v>
      </c>
      <c r="H15" s="528">
        <f t="shared" ref="H15:T15" si="0">SUM(H12:H14)</f>
        <v>0</v>
      </c>
      <c r="I15" s="528">
        <f t="shared" si="0"/>
        <v>19026</v>
      </c>
      <c r="J15" s="528">
        <f t="shared" si="0"/>
        <v>0</v>
      </c>
      <c r="K15" s="528">
        <f t="shared" si="0"/>
        <v>28289</v>
      </c>
      <c r="L15" s="528">
        <f t="shared" si="0"/>
        <v>0</v>
      </c>
      <c r="M15" s="528">
        <f t="shared" si="0"/>
        <v>30173</v>
      </c>
      <c r="N15" s="528">
        <f t="shared" si="0"/>
        <v>0</v>
      </c>
      <c r="O15" s="528">
        <f t="shared" si="0"/>
        <v>46839</v>
      </c>
      <c r="P15" s="528">
        <f t="shared" si="0"/>
        <v>0</v>
      </c>
      <c r="Q15" s="528">
        <f t="shared" si="0"/>
        <v>158314</v>
      </c>
      <c r="R15" s="528">
        <f t="shared" si="0"/>
        <v>0</v>
      </c>
      <c r="S15" s="528">
        <f t="shared" si="0"/>
        <v>530505</v>
      </c>
      <c r="T15" s="528">
        <f t="shared" si="0"/>
        <v>0</v>
      </c>
      <c r="V15" s="530"/>
    </row>
    <row r="16" spans="2:30" s="526" customFormat="1" ht="21" customHeight="1" x14ac:dyDescent="0.2">
      <c r="B16" s="1145" t="s">
        <v>26</v>
      </c>
      <c r="D16" s="527" t="s">
        <v>34</v>
      </c>
      <c r="E16" s="528">
        <f>'46perfpbsaad'!E16</f>
        <v>571</v>
      </c>
      <c r="F16" s="527"/>
      <c r="G16" s="528">
        <f>'46perfpbsaad'!H16</f>
        <v>18858</v>
      </c>
      <c r="H16" s="527"/>
      <c r="I16" s="528">
        <f>'46perfpbsaad'!K16</f>
        <v>8961</v>
      </c>
      <c r="J16" s="527"/>
      <c r="K16" s="528">
        <f>'46perfpbsaad'!N16</f>
        <v>11145</v>
      </c>
      <c r="L16" s="527"/>
      <c r="M16" s="528">
        <f>'46perfpbsaad'!Q16</f>
        <v>9222</v>
      </c>
      <c r="N16" s="527"/>
      <c r="O16" s="528">
        <f>'46perfpbsaad'!T16</f>
        <v>11762</v>
      </c>
      <c r="P16" s="527"/>
      <c r="Q16" s="528">
        <f>'46perfpbsaad'!W16</f>
        <v>26277</v>
      </c>
      <c r="R16" s="527"/>
      <c r="S16" s="528">
        <f>'46perfpbsaad'!Z16</f>
        <v>50863</v>
      </c>
      <c r="T16" s="529"/>
      <c r="V16" s="530">
        <f>E16/E$19</f>
        <v>0.3611638203668564</v>
      </c>
      <c r="W16" s="530">
        <f>G16/G$19</f>
        <v>0.32992179709232144</v>
      </c>
      <c r="X16" s="530">
        <f>I16/I$19</f>
        <v>0.30224635725849974</v>
      </c>
      <c r="Y16" s="530">
        <f>K16/K$19</f>
        <v>0.2992026631587425</v>
      </c>
      <c r="Z16" s="530">
        <f>M16/M$19</f>
        <v>0.26069257950530034</v>
      </c>
      <c r="AA16" s="530">
        <f>O16/O$19</f>
        <v>0.24160384528480167</v>
      </c>
      <c r="AB16" s="530">
        <f>Q16/Q$19</f>
        <v>0.27498194832511852</v>
      </c>
      <c r="AC16" s="530">
        <f>S16/S$19</f>
        <v>0.2926524741081703</v>
      </c>
    </row>
    <row r="17" spans="2:29" s="526" customFormat="1" ht="21" customHeight="1" x14ac:dyDescent="0.2">
      <c r="B17" s="1145"/>
      <c r="D17" s="527" t="s">
        <v>52</v>
      </c>
      <c r="E17" s="528">
        <f>'46perfpbsaad'!E17</f>
        <v>745</v>
      </c>
      <c r="F17" s="527"/>
      <c r="G17" s="528">
        <f>'46perfpbsaad'!H17</f>
        <v>23602</v>
      </c>
      <c r="H17" s="527"/>
      <c r="I17" s="528">
        <f>'46perfpbsaad'!K17</f>
        <v>11082</v>
      </c>
      <c r="J17" s="527"/>
      <c r="K17" s="528">
        <f>'46perfpbsaad'!N17</f>
        <v>14653</v>
      </c>
      <c r="L17" s="527"/>
      <c r="M17" s="528">
        <f>'46perfpbsaad'!Q17</f>
        <v>14266</v>
      </c>
      <c r="N17" s="527"/>
      <c r="O17" s="528">
        <f>'46perfpbsaad'!T17</f>
        <v>20016</v>
      </c>
      <c r="P17" s="527"/>
      <c r="Q17" s="528">
        <f>'46perfpbsaad'!W17</f>
        <v>37798</v>
      </c>
      <c r="R17" s="527"/>
      <c r="S17" s="528">
        <f>'46perfpbsaad'!Z17</f>
        <v>65642</v>
      </c>
      <c r="T17" s="529"/>
      <c r="V17" s="530">
        <f>E17/E$19</f>
        <v>0.47122074636306133</v>
      </c>
      <c r="W17" s="530">
        <f>G17/G$19</f>
        <v>0.4129183505659651</v>
      </c>
      <c r="X17" s="530">
        <f>I17/I$19</f>
        <v>0.37378575283324339</v>
      </c>
      <c r="Y17" s="530">
        <f>K17/K$19</f>
        <v>0.39337968804531664</v>
      </c>
      <c r="Z17" s="530">
        <f>M17/M$19</f>
        <v>0.40327915194346292</v>
      </c>
      <c r="AA17" s="530">
        <f>O17/O$19</f>
        <v>0.41114968264075757</v>
      </c>
      <c r="AB17" s="530">
        <f>Q17/Q$19</f>
        <v>0.39554620705532706</v>
      </c>
      <c r="AC17" s="530">
        <f>S17/S$19</f>
        <v>0.37768699654775606</v>
      </c>
    </row>
    <row r="18" spans="2:29" s="526" customFormat="1" ht="21" customHeight="1" x14ac:dyDescent="0.2">
      <c r="B18" s="1145"/>
      <c r="D18" s="527" t="s">
        <v>53</v>
      </c>
      <c r="E18" s="528">
        <f>'46perfpbsaad'!E18</f>
        <v>265</v>
      </c>
      <c r="F18" s="527"/>
      <c r="G18" s="528">
        <f>'46perfpbsaad'!H18</f>
        <v>14699</v>
      </c>
      <c r="H18" s="527"/>
      <c r="I18" s="528">
        <f>'46perfpbsaad'!K18</f>
        <v>9605</v>
      </c>
      <c r="J18" s="527"/>
      <c r="K18" s="528">
        <f>'46perfpbsaad'!N18</f>
        <v>11451</v>
      </c>
      <c r="L18" s="527"/>
      <c r="M18" s="528">
        <f>'46perfpbsaad'!Q18</f>
        <v>11887</v>
      </c>
      <c r="N18" s="527"/>
      <c r="O18" s="528">
        <f>'46perfpbsaad'!T18</f>
        <v>16905</v>
      </c>
      <c r="P18" s="527"/>
      <c r="Q18" s="528">
        <f>'46perfpbsaad'!W18</f>
        <v>31484</v>
      </c>
      <c r="R18" s="527"/>
      <c r="S18" s="528">
        <f>'46perfpbsaad'!Z18</f>
        <v>57295</v>
      </c>
      <c r="T18" s="529"/>
      <c r="V18" s="530">
        <f>E18/E$19</f>
        <v>0.16761543327008221</v>
      </c>
      <c r="W18" s="530">
        <f>G18/G$19</f>
        <v>0.25715985234171346</v>
      </c>
      <c r="X18" s="530">
        <f>I18/I$19</f>
        <v>0.32396788990825687</v>
      </c>
      <c r="Y18" s="530">
        <f>K18/K$19</f>
        <v>0.30741764879594086</v>
      </c>
      <c r="Z18" s="530">
        <f>M18/M$19</f>
        <v>0.33602826855123674</v>
      </c>
      <c r="AA18" s="530">
        <f>O18/O$19</f>
        <v>0.34724647207444076</v>
      </c>
      <c r="AB18" s="530">
        <f>Q18/Q$19</f>
        <v>0.32947184461955442</v>
      </c>
      <c r="AC18" s="530">
        <f>S18/S$19</f>
        <v>0.32966052934407364</v>
      </c>
    </row>
    <row r="19" spans="2:29" s="526" customFormat="1" ht="21" customHeight="1" x14ac:dyDescent="0.2">
      <c r="B19" s="1145"/>
      <c r="D19" s="531" t="s">
        <v>71</v>
      </c>
      <c r="E19" s="528">
        <f>'46perfpbsaad'!E19</f>
        <v>1581</v>
      </c>
      <c r="F19" s="527"/>
      <c r="G19" s="528">
        <f>SUM(G16:G18)</f>
        <v>57159</v>
      </c>
      <c r="H19" s="528">
        <f t="shared" ref="H19:T19" si="1">SUM(H16:H18)</f>
        <v>0</v>
      </c>
      <c r="I19" s="528">
        <f t="shared" si="1"/>
        <v>29648</v>
      </c>
      <c r="J19" s="528">
        <f t="shared" si="1"/>
        <v>0</v>
      </c>
      <c r="K19" s="528">
        <f t="shared" si="1"/>
        <v>37249</v>
      </c>
      <c r="L19" s="528">
        <f t="shared" si="1"/>
        <v>0</v>
      </c>
      <c r="M19" s="528">
        <f t="shared" si="1"/>
        <v>35375</v>
      </c>
      <c r="N19" s="528">
        <f t="shared" si="1"/>
        <v>0</v>
      </c>
      <c r="O19" s="528">
        <f t="shared" si="1"/>
        <v>48683</v>
      </c>
      <c r="P19" s="528">
        <f t="shared" si="1"/>
        <v>0</v>
      </c>
      <c r="Q19" s="528">
        <f t="shared" si="1"/>
        <v>95559</v>
      </c>
      <c r="R19" s="528">
        <f t="shared" si="1"/>
        <v>0</v>
      </c>
      <c r="S19" s="528">
        <f t="shared" si="1"/>
        <v>173800</v>
      </c>
      <c r="T19" s="528">
        <f t="shared" si="1"/>
        <v>0</v>
      </c>
      <c r="V19" s="530"/>
    </row>
    <row r="20" spans="2:29" s="522" customFormat="1" ht="3" customHeight="1" x14ac:dyDescent="0.2">
      <c r="B20" s="532"/>
      <c r="C20" s="520"/>
      <c r="D20" s="529"/>
      <c r="E20" s="533"/>
      <c r="F20" s="529"/>
      <c r="G20" s="533"/>
      <c r="H20" s="533"/>
      <c r="I20" s="533"/>
      <c r="J20" s="533"/>
      <c r="K20" s="533"/>
      <c r="L20" s="533"/>
      <c r="M20" s="533"/>
      <c r="N20" s="533"/>
      <c r="O20" s="533"/>
      <c r="P20" s="533"/>
      <c r="Q20" s="533"/>
      <c r="R20" s="533"/>
      <c r="S20" s="533"/>
      <c r="T20" s="533"/>
    </row>
    <row r="21" spans="2:29" s="534" customFormat="1" ht="18" customHeight="1" x14ac:dyDescent="0.2">
      <c r="B21" s="1144" t="s">
        <v>3</v>
      </c>
      <c r="C21" s="1144"/>
      <c r="D21" s="1144"/>
      <c r="E21" s="533">
        <f>'46perfpbsaad'!E21</f>
        <v>2784</v>
      </c>
      <c r="F21" s="529"/>
      <c r="G21" s="533">
        <f>G15+G19</f>
        <v>83156</v>
      </c>
      <c r="H21" s="533">
        <f t="shared" ref="H21:T21" si="2">H15+H19</f>
        <v>0</v>
      </c>
      <c r="I21" s="533">
        <f t="shared" si="2"/>
        <v>48674</v>
      </c>
      <c r="J21" s="533">
        <f t="shared" si="2"/>
        <v>0</v>
      </c>
      <c r="K21" s="533">
        <f t="shared" si="2"/>
        <v>65538</v>
      </c>
      <c r="L21" s="533">
        <f t="shared" si="2"/>
        <v>0</v>
      </c>
      <c r="M21" s="533">
        <f t="shared" si="2"/>
        <v>65548</v>
      </c>
      <c r="N21" s="533">
        <f t="shared" si="2"/>
        <v>0</v>
      </c>
      <c r="O21" s="533">
        <f t="shared" si="2"/>
        <v>95522</v>
      </c>
      <c r="P21" s="533">
        <f t="shared" si="2"/>
        <v>0</v>
      </c>
      <c r="Q21" s="533">
        <f t="shared" si="2"/>
        <v>253873</v>
      </c>
      <c r="R21" s="533">
        <f t="shared" si="2"/>
        <v>0</v>
      </c>
      <c r="S21" s="533">
        <f t="shared" si="2"/>
        <v>704305</v>
      </c>
      <c r="T21" s="533">
        <f t="shared" si="2"/>
        <v>0</v>
      </c>
    </row>
    <row r="22" spans="2:29" s="537" customFormat="1" ht="5.25" customHeight="1" x14ac:dyDescent="0.2">
      <c r="B22" s="535"/>
      <c r="C22" s="535"/>
      <c r="D22" s="535"/>
      <c r="E22" s="535"/>
      <c r="F22" s="535"/>
      <c r="G22" s="535"/>
      <c r="H22" s="535"/>
      <c r="I22" s="535"/>
      <c r="J22" s="535"/>
      <c r="K22" s="535"/>
      <c r="L22" s="536"/>
    </row>
    <row r="23" spans="2:29" s="537" customFormat="1" ht="5.25" customHeight="1" x14ac:dyDescent="0.2">
      <c r="B23" s="535"/>
      <c r="C23" s="535"/>
      <c r="D23" s="535"/>
      <c r="E23" s="535"/>
      <c r="F23" s="535"/>
      <c r="G23" s="535"/>
      <c r="H23" s="535"/>
      <c r="I23" s="535"/>
      <c r="J23" s="535"/>
      <c r="K23" s="535"/>
      <c r="L23" s="536"/>
    </row>
    <row r="24" spans="2:29" s="537" customFormat="1" ht="12.75" customHeight="1" x14ac:dyDescent="0.2">
      <c r="B24" s="539"/>
      <c r="C24" s="539"/>
      <c r="D24" s="539"/>
      <c r="E24" s="539"/>
      <c r="F24" s="539"/>
      <c r="G24" s="539"/>
      <c r="H24" s="539"/>
      <c r="I24" s="539"/>
      <c r="J24" s="539"/>
      <c r="K24" s="539"/>
      <c r="L24" s="539"/>
    </row>
    <row r="25" spans="2:29" s="525" customFormat="1" ht="24.75" customHeight="1" x14ac:dyDescent="0.2">
      <c r="B25" s="540"/>
      <c r="C25" s="540"/>
      <c r="D25" s="540"/>
      <c r="E25" s="540"/>
      <c r="F25" s="540"/>
      <c r="G25" s="540"/>
      <c r="H25" s="540"/>
      <c r="I25" s="540"/>
      <c r="J25" s="540"/>
      <c r="K25" s="540"/>
      <c r="L25" s="540"/>
    </row>
    <row r="26" spans="2:29" s="525" customFormat="1" ht="10.5" x14ac:dyDescent="0.2">
      <c r="B26" s="721"/>
      <c r="C26" s="721"/>
      <c r="D26" s="721"/>
      <c r="E26" s="721"/>
      <c r="F26" s="722"/>
      <c r="G26" s="722"/>
      <c r="H26" s="722"/>
      <c r="I26" s="722"/>
      <c r="J26" s="722"/>
      <c r="K26" s="722"/>
      <c r="L26" s="722"/>
      <c r="M26" s="717"/>
      <c r="N26" s="717"/>
      <c r="O26" s="717"/>
      <c r="P26" s="717"/>
      <c r="Q26" s="717"/>
      <c r="R26" s="717"/>
      <c r="S26" s="717"/>
      <c r="T26" s="717"/>
      <c r="U26" s="717"/>
      <c r="V26" s="717"/>
      <c r="W26" s="717"/>
      <c r="X26" s="717"/>
      <c r="Y26" s="717"/>
      <c r="Z26" s="717"/>
      <c r="AA26" s="717"/>
      <c r="AB26" s="717"/>
      <c r="AC26" s="717"/>
    </row>
    <row r="27" spans="2:29" s="537" customFormat="1" x14ac:dyDescent="0.2">
      <c r="B27" s="538"/>
      <c r="C27" s="538"/>
      <c r="D27" s="538"/>
      <c r="E27" s="538"/>
      <c r="F27" s="538"/>
      <c r="G27" s="538"/>
      <c r="H27" s="538"/>
      <c r="I27" s="538"/>
      <c r="J27" s="538"/>
      <c r="K27" s="538"/>
      <c r="L27" s="538"/>
      <c r="M27" s="135"/>
      <c r="N27" s="135"/>
      <c r="O27" s="135"/>
      <c r="P27" s="135"/>
      <c r="Q27" s="135"/>
      <c r="R27" s="135"/>
      <c r="S27" s="135"/>
      <c r="T27" s="135"/>
      <c r="U27" s="135"/>
      <c r="V27" s="135"/>
      <c r="W27" s="135"/>
      <c r="X27" s="135"/>
      <c r="Y27" s="135"/>
      <c r="Z27" s="135"/>
      <c r="AA27" s="135"/>
      <c r="AB27" s="135"/>
      <c r="AC27" s="135"/>
    </row>
    <row r="28" spans="2:29" s="537" customFormat="1" x14ac:dyDescent="0.2">
      <c r="B28" s="538"/>
      <c r="C28" s="538"/>
      <c r="D28" s="538"/>
      <c r="E28" s="538"/>
      <c r="F28" s="538"/>
      <c r="G28" s="538"/>
      <c r="H28" s="538"/>
      <c r="I28" s="538"/>
      <c r="J28" s="538"/>
      <c r="K28" s="538"/>
      <c r="L28" s="538"/>
      <c r="M28" s="135"/>
      <c r="N28" s="135"/>
      <c r="O28" s="135"/>
      <c r="P28" s="135"/>
      <c r="Q28" s="135"/>
      <c r="R28" s="135"/>
      <c r="S28" s="135"/>
      <c r="T28" s="135"/>
      <c r="U28" s="135"/>
      <c r="V28" s="135"/>
      <c r="W28" s="135"/>
      <c r="X28" s="135"/>
      <c r="Y28" s="135"/>
      <c r="Z28" s="135"/>
      <c r="AA28" s="135"/>
      <c r="AB28" s="135"/>
      <c r="AC28" s="135"/>
    </row>
    <row r="29" spans="2:29" s="135" customFormat="1" x14ac:dyDescent="0.2">
      <c r="B29" s="538"/>
      <c r="C29" s="538"/>
      <c r="D29" s="538"/>
      <c r="E29" s="538"/>
      <c r="F29" s="538"/>
      <c r="G29" s="538"/>
      <c r="H29" s="538"/>
      <c r="I29" s="538"/>
      <c r="J29" s="538"/>
      <c r="K29" s="538"/>
      <c r="L29" s="538"/>
    </row>
    <row r="30" spans="2:29" s="135" customFormat="1" x14ac:dyDescent="0.2">
      <c r="B30" s="538"/>
      <c r="C30" s="538"/>
      <c r="D30" s="538"/>
      <c r="E30" s="538"/>
      <c r="F30" s="538"/>
      <c r="G30" s="538"/>
      <c r="H30" s="538"/>
      <c r="I30" s="538"/>
      <c r="J30" s="538"/>
      <c r="K30" s="538"/>
      <c r="L30" s="538"/>
    </row>
    <row r="31" spans="2:29" s="135" customFormat="1" x14ac:dyDescent="0.2">
      <c r="B31" s="538"/>
      <c r="C31" s="538"/>
      <c r="D31" s="538"/>
      <c r="E31" s="538"/>
      <c r="F31" s="538"/>
      <c r="G31" s="538"/>
      <c r="H31" s="538"/>
      <c r="I31" s="538"/>
      <c r="J31" s="538"/>
      <c r="K31" s="538"/>
      <c r="L31" s="538"/>
    </row>
    <row r="32" spans="2:29" s="135" customFormat="1" x14ac:dyDescent="0.2">
      <c r="B32" s="538"/>
      <c r="C32" s="538"/>
      <c r="D32" s="538"/>
      <c r="E32" s="538"/>
      <c r="F32" s="538"/>
      <c r="G32" s="538"/>
      <c r="H32" s="538"/>
      <c r="I32" s="538"/>
      <c r="J32" s="538"/>
      <c r="K32" s="538"/>
      <c r="L32" s="538"/>
    </row>
    <row r="33" spans="2:29" s="19" customFormat="1" x14ac:dyDescent="0.2">
      <c r="B33" s="538"/>
      <c r="C33" s="538"/>
      <c r="D33" s="538"/>
      <c r="E33" s="538"/>
      <c r="F33" s="538"/>
      <c r="G33" s="538"/>
      <c r="H33" s="538"/>
      <c r="I33" s="538"/>
      <c r="J33" s="538"/>
      <c r="K33" s="538"/>
      <c r="L33" s="538"/>
      <c r="M33" s="135"/>
      <c r="N33" s="135"/>
      <c r="O33" s="135"/>
      <c r="P33" s="135"/>
      <c r="Q33" s="135"/>
      <c r="R33" s="135"/>
      <c r="S33" s="135"/>
      <c r="T33" s="135"/>
      <c r="U33" s="135"/>
      <c r="V33" s="135"/>
      <c r="W33" s="135"/>
      <c r="X33" s="135"/>
      <c r="Y33" s="135"/>
      <c r="Z33" s="135"/>
      <c r="AA33" s="135"/>
      <c r="AB33" s="135"/>
      <c r="AC33" s="135"/>
    </row>
    <row r="34" spans="2:29" s="19" customFormat="1" x14ac:dyDescent="0.2">
      <c r="B34" s="538"/>
      <c r="C34" s="538"/>
      <c r="D34" s="538"/>
      <c r="E34" s="538"/>
      <c r="F34" s="538"/>
      <c r="G34" s="538"/>
      <c r="H34" s="538"/>
      <c r="I34" s="538"/>
      <c r="J34" s="538"/>
      <c r="K34" s="538"/>
      <c r="L34" s="538"/>
      <c r="M34" s="135"/>
      <c r="N34" s="135"/>
      <c r="O34" s="135"/>
      <c r="P34" s="135"/>
      <c r="Q34" s="135"/>
      <c r="R34" s="135"/>
      <c r="S34" s="135"/>
      <c r="T34" s="135"/>
      <c r="U34" s="135"/>
      <c r="V34" s="135"/>
      <c r="W34" s="135"/>
      <c r="X34" s="135"/>
      <c r="Y34" s="135"/>
      <c r="Z34" s="135"/>
      <c r="AA34" s="135"/>
      <c r="AB34" s="135"/>
      <c r="AC34" s="135"/>
    </row>
    <row r="35" spans="2:29" s="19" customFormat="1" x14ac:dyDescent="0.2">
      <c r="C35" s="1117"/>
      <c r="D35" s="1117"/>
      <c r="E35" s="1117"/>
      <c r="F35" s="1117"/>
      <c r="G35" s="1117"/>
      <c r="H35" s="1117"/>
      <c r="I35" s="1117"/>
      <c r="J35" s="48"/>
      <c r="K35" s="48"/>
      <c r="L35" s="48"/>
    </row>
    <row r="36" spans="2:29" s="19" customFormat="1" x14ac:dyDescent="0.2">
      <c r="J36" s="48"/>
      <c r="K36" s="48"/>
      <c r="L36" s="48"/>
    </row>
    <row r="37" spans="2:29" s="19" customFormat="1" x14ac:dyDescent="0.2">
      <c r="B37" s="48"/>
      <c r="C37" s="48"/>
      <c r="D37" s="48"/>
      <c r="E37" s="48"/>
      <c r="F37" s="48"/>
      <c r="G37" s="48"/>
      <c r="H37" s="48"/>
      <c r="I37" s="48"/>
      <c r="J37" s="48"/>
      <c r="K37" s="48"/>
      <c r="L37" s="48"/>
    </row>
    <row r="38" spans="2:29" s="19" customFormat="1" ht="5.25" customHeight="1" x14ac:dyDescent="0.2">
      <c r="B38" s="48"/>
      <c r="C38" s="48"/>
      <c r="D38" s="48"/>
      <c r="E38" s="48"/>
      <c r="F38" s="48"/>
      <c r="G38" s="48"/>
      <c r="H38" s="48"/>
      <c r="I38" s="48"/>
      <c r="J38" s="48"/>
      <c r="K38" s="48"/>
      <c r="L38" s="48"/>
    </row>
    <row r="39" spans="2:29" s="19" customFormat="1" ht="5.25" customHeight="1" x14ac:dyDescent="0.2">
      <c r="B39" s="48"/>
      <c r="C39" s="48"/>
      <c r="D39" s="48"/>
      <c r="E39" s="48"/>
      <c r="F39" s="48"/>
      <c r="G39" s="48"/>
      <c r="H39" s="48"/>
      <c r="I39" s="48"/>
      <c r="J39" s="48"/>
      <c r="K39" s="48"/>
      <c r="L39" s="48"/>
    </row>
    <row r="40" spans="2:29" s="19" customFormat="1" ht="16.5" customHeight="1" x14ac:dyDescent="0.2">
      <c r="B40" s="48"/>
      <c r="C40" s="48"/>
      <c r="D40" s="48"/>
      <c r="E40" s="48"/>
      <c r="F40" s="48"/>
      <c r="G40" s="48"/>
      <c r="H40" s="48"/>
      <c r="I40" s="48"/>
      <c r="J40" s="48"/>
      <c r="K40" s="48"/>
      <c r="L40" s="48"/>
    </row>
    <row r="41" spans="2:29" s="19" customFormat="1" x14ac:dyDescent="0.2">
      <c r="B41" s="48"/>
      <c r="C41" s="48"/>
      <c r="D41" s="48"/>
      <c r="E41" s="48"/>
      <c r="F41" s="48"/>
      <c r="G41" s="48"/>
      <c r="H41" s="48"/>
      <c r="I41" s="48"/>
      <c r="J41" s="48"/>
      <c r="K41" s="48"/>
      <c r="L41" s="48"/>
    </row>
    <row r="42" spans="2:29" s="19" customFormat="1" x14ac:dyDescent="0.2"/>
    <row r="43" spans="2:29" s="20" customFormat="1" x14ac:dyDescent="0.2"/>
    <row r="44" spans="2:29" s="3" customFormat="1" ht="12.75" customHeight="1" x14ac:dyDescent="0.2">
      <c r="B44" s="1113"/>
      <c r="C44" s="1114"/>
      <c r="D44" s="1114"/>
      <c r="E44" s="1114"/>
      <c r="F44" s="1114"/>
      <c r="G44" s="1114"/>
      <c r="H44" s="1114"/>
      <c r="I44" s="1114"/>
      <c r="J44" s="1114"/>
      <c r="K44" s="1114"/>
      <c r="L44" s="404"/>
    </row>
  </sheetData>
  <mergeCells count="12">
    <mergeCell ref="B3:I3"/>
    <mergeCell ref="B4:T4"/>
    <mergeCell ref="B5:AC5"/>
    <mergeCell ref="B6:AC6"/>
    <mergeCell ref="B8:B10"/>
    <mergeCell ref="D8:D10"/>
    <mergeCell ref="E8:S8"/>
    <mergeCell ref="B12:B15"/>
    <mergeCell ref="B16:B19"/>
    <mergeCell ref="B21:D21"/>
    <mergeCell ref="C35:I35"/>
    <mergeCell ref="B44:K44"/>
  </mergeCells>
  <printOptions horizontalCentered="1"/>
  <pageMargins left="0" right="0" top="0.43307086614173229" bottom="0.43307086614173229" header="0" footer="0"/>
  <pageSetup paperSize="9" orientation="landscape" r:id="rId1"/>
  <headerFooter alignWithMargins="0"/>
  <rowBreaks count="1" manualBreakCount="1">
    <brk id="39" max="16383" man="1"/>
  </row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7">
    <pageSetUpPr fitToPage="1"/>
  </sheetPr>
  <dimension ref="A1:U34"/>
  <sheetViews>
    <sheetView zoomScaleNormal="100" workbookViewId="0"/>
  </sheetViews>
  <sheetFormatPr baseColWidth="10" defaultColWidth="11.42578125" defaultRowHeight="12.75" x14ac:dyDescent="0.2"/>
  <cols>
    <col min="1" max="1" width="1" style="265" customWidth="1"/>
    <col min="2" max="2" width="30.28515625" style="265" customWidth="1"/>
    <col min="3" max="3" width="10.140625" style="265" customWidth="1"/>
    <col min="4" max="4" width="8.140625" style="265" customWidth="1"/>
    <col min="5" max="5" width="10.140625" style="265" customWidth="1"/>
    <col min="6" max="6" width="0.85546875" style="265" customWidth="1"/>
    <col min="7" max="7" width="11.7109375" style="265" customWidth="1"/>
    <col min="8" max="8" width="7.140625" style="265" customWidth="1"/>
    <col min="9" max="9" width="8.85546875" style="265" customWidth="1"/>
    <col min="10" max="10" width="0.7109375" style="265" customWidth="1"/>
    <col min="11" max="11" width="10.140625" style="265" customWidth="1"/>
    <col min="12" max="12" width="8" style="265" customWidth="1"/>
    <col min="13" max="13" width="9.85546875" style="265" customWidth="1"/>
    <col min="14" max="14" width="0.5703125" style="265" customWidth="1"/>
    <col min="15" max="15" width="9" style="265" customWidth="1"/>
    <col min="16" max="16" width="7.42578125" style="265" customWidth="1"/>
    <col min="17" max="17" width="8.85546875" style="265" customWidth="1"/>
    <col min="18" max="18" width="8" style="265" customWidth="1"/>
    <col min="19" max="19" width="8.85546875" style="265" customWidth="1"/>
    <col min="20" max="20" width="7.5703125" style="265" customWidth="1"/>
    <col min="21" max="21" width="8.28515625" style="265" customWidth="1"/>
    <col min="22" max="22" width="8.85546875" style="265" customWidth="1"/>
    <col min="23" max="16384" width="11.42578125" style="265"/>
  </cols>
  <sheetData>
    <row r="1" spans="1:21" ht="9.75" customHeight="1" x14ac:dyDescent="0.2"/>
    <row r="2" spans="1:21" s="206" customFormat="1" ht="49.5" customHeight="1" x14ac:dyDescent="0.2">
      <c r="B2" s="1059"/>
      <c r="C2" s="1059"/>
      <c r="D2" s="1059"/>
      <c r="E2" s="207"/>
      <c r="F2" s="207"/>
      <c r="G2" s="1160"/>
      <c r="H2" s="1160"/>
      <c r="I2" s="1160"/>
      <c r="J2" s="1160"/>
      <c r="K2" s="1160"/>
      <c r="L2" s="1160"/>
      <c r="M2" s="1160"/>
      <c r="N2" s="1160"/>
      <c r="O2" s="1160"/>
      <c r="P2" s="1160"/>
      <c r="S2" s="207"/>
    </row>
    <row r="3" spans="1:21" s="206" customFormat="1" ht="3" customHeight="1" x14ac:dyDescent="0.2">
      <c r="B3" s="207"/>
      <c r="C3" s="207"/>
      <c r="D3" s="207"/>
      <c r="E3" s="207"/>
      <c r="F3" s="207"/>
      <c r="K3" s="207"/>
      <c r="O3" s="207"/>
      <c r="S3" s="207"/>
    </row>
    <row r="4" spans="1:21" s="209" customFormat="1" ht="15" customHeight="1" x14ac:dyDescent="0.2">
      <c r="B4" s="1174" t="s">
        <v>451</v>
      </c>
      <c r="C4" s="1174"/>
      <c r="D4" s="1174"/>
      <c r="E4" s="1174"/>
      <c r="F4" s="1174"/>
      <c r="G4" s="1174"/>
      <c r="H4" s="1174"/>
      <c r="I4" s="1174"/>
      <c r="J4" s="1174"/>
      <c r="K4" s="1174"/>
      <c r="L4" s="1174"/>
      <c r="M4" s="1174"/>
      <c r="N4" s="1174"/>
      <c r="O4" s="1174"/>
      <c r="P4" s="1174"/>
      <c r="Q4" s="1174"/>
      <c r="R4" s="315"/>
      <c r="S4" s="315"/>
      <c r="T4" s="315"/>
    </row>
    <row r="5" spans="1:21" s="316" customFormat="1" ht="15" customHeight="1" x14ac:dyDescent="0.2">
      <c r="B5" s="1161" t="str">
        <f>porsaad!B6</f>
        <v>Situación a 28 de febrero de 2023</v>
      </c>
      <c r="C5" s="1161"/>
      <c r="D5" s="1161"/>
      <c r="E5" s="1161"/>
      <c r="F5" s="1161"/>
      <c r="G5" s="1161"/>
      <c r="H5" s="1161"/>
      <c r="I5" s="1161"/>
      <c r="J5" s="1161"/>
      <c r="K5" s="1161"/>
      <c r="L5" s="1161"/>
      <c r="M5" s="1161"/>
      <c r="N5" s="1161"/>
      <c r="O5" s="1161"/>
      <c r="P5" s="1161"/>
      <c r="Q5" s="317"/>
      <c r="R5" s="317"/>
      <c r="S5" s="317"/>
      <c r="T5" s="317"/>
      <c r="U5" s="91"/>
    </row>
    <row r="6" spans="1:21" s="209" customFormat="1" ht="4.5" customHeight="1" x14ac:dyDescent="0.2"/>
    <row r="7" spans="1:21" s="212" customFormat="1" ht="15" customHeight="1" x14ac:dyDescent="0.2">
      <c r="A7" s="213"/>
      <c r="B7" s="1162" t="s">
        <v>15</v>
      </c>
      <c r="C7" s="1165" t="s">
        <v>3</v>
      </c>
      <c r="D7" s="1166"/>
      <c r="E7" s="1166"/>
      <c r="F7" s="348"/>
      <c r="G7" s="351"/>
      <c r="H7" s="328"/>
      <c r="I7" s="329"/>
      <c r="J7" s="352"/>
      <c r="K7" s="351"/>
      <c r="L7" s="328"/>
      <c r="M7" s="329"/>
      <c r="N7" s="352"/>
      <c r="O7" s="351"/>
      <c r="P7" s="328"/>
      <c r="Q7" s="329"/>
    </row>
    <row r="8" spans="1:21" s="212" customFormat="1" ht="15" customHeight="1" x14ac:dyDescent="0.2">
      <c r="A8" s="213"/>
      <c r="B8" s="1163"/>
      <c r="C8" s="1167"/>
      <c r="D8" s="1168"/>
      <c r="E8" s="1168"/>
      <c r="F8" s="348"/>
      <c r="G8" s="1169" t="s">
        <v>34</v>
      </c>
      <c r="H8" s="1169"/>
      <c r="I8" s="1170"/>
      <c r="J8" s="330"/>
      <c r="K8" s="1171" t="s">
        <v>52</v>
      </c>
      <c r="L8" s="1169"/>
      <c r="M8" s="1170"/>
      <c r="N8" s="330"/>
      <c r="O8" s="1171" t="s">
        <v>53</v>
      </c>
      <c r="P8" s="1169"/>
      <c r="Q8" s="1170"/>
    </row>
    <row r="9" spans="1:21" s="212" customFormat="1" ht="33.75" customHeight="1" x14ac:dyDescent="0.2">
      <c r="A9" s="213"/>
      <c r="B9" s="1163"/>
      <c r="C9" s="1172" t="s">
        <v>75</v>
      </c>
      <c r="D9" s="1173"/>
      <c r="E9" s="798" t="s">
        <v>297</v>
      </c>
      <c r="F9" s="326"/>
      <c r="G9" s="1156" t="s">
        <v>75</v>
      </c>
      <c r="H9" s="1157"/>
      <c r="I9" s="326" t="s">
        <v>297</v>
      </c>
      <c r="J9" s="797"/>
      <c r="K9" s="1158" t="s">
        <v>75</v>
      </c>
      <c r="L9" s="1157"/>
      <c r="M9" s="326" t="s">
        <v>297</v>
      </c>
      <c r="N9" s="797"/>
      <c r="O9" s="1158" t="s">
        <v>75</v>
      </c>
      <c r="P9" s="1157"/>
      <c r="Q9" s="326" t="s">
        <v>297</v>
      </c>
    </row>
    <row r="10" spans="1:21" s="217" customFormat="1" ht="29.25" customHeight="1" x14ac:dyDescent="0.2">
      <c r="A10" s="318"/>
      <c r="B10" s="1164"/>
      <c r="C10" s="323" t="s">
        <v>12</v>
      </c>
      <c r="D10" s="325" t="s">
        <v>13</v>
      </c>
      <c r="E10" s="346" t="s">
        <v>12</v>
      </c>
      <c r="F10" s="349"/>
      <c r="G10" s="347" t="s">
        <v>12</v>
      </c>
      <c r="H10" s="324" t="s">
        <v>77</v>
      </c>
      <c r="I10" s="327" t="s">
        <v>12</v>
      </c>
      <c r="J10" s="322"/>
      <c r="K10" s="323" t="s">
        <v>12</v>
      </c>
      <c r="L10" s="324" t="s">
        <v>77</v>
      </c>
      <c r="M10" s="327" t="s">
        <v>12</v>
      </c>
      <c r="N10" s="322"/>
      <c r="O10" s="323" t="s">
        <v>12</v>
      </c>
      <c r="P10" s="324" t="s">
        <v>77</v>
      </c>
      <c r="Q10" s="327" t="s">
        <v>12</v>
      </c>
    </row>
    <row r="11" spans="1:21" s="217" customFormat="1" ht="6" customHeight="1" x14ac:dyDescent="0.2">
      <c r="A11" s="318"/>
      <c r="B11" s="321"/>
      <c r="C11" s="322"/>
      <c r="D11" s="322"/>
      <c r="E11" s="322"/>
      <c r="F11" s="322"/>
      <c r="G11" s="322"/>
      <c r="H11" s="322"/>
      <c r="I11" s="322"/>
      <c r="J11" s="322"/>
      <c r="K11" s="322"/>
      <c r="L11" s="322"/>
      <c r="M11" s="322"/>
      <c r="N11" s="322"/>
      <c r="O11" s="322"/>
      <c r="P11" s="322"/>
      <c r="Q11" s="322"/>
    </row>
    <row r="12" spans="1:21" s="276" customFormat="1" ht="18" customHeight="1" x14ac:dyDescent="0.2">
      <c r="A12" s="319"/>
      <c r="B12" s="331" t="s">
        <v>11</v>
      </c>
      <c r="C12" s="336">
        <f>G12+K12+O12</f>
        <v>390810</v>
      </c>
      <c r="D12" s="341">
        <f t="shared" ref="D12:D29" si="0">C12/C$30*100</f>
        <v>22.325225888601803</v>
      </c>
      <c r="E12" s="336">
        <f>I12+M12+Q12</f>
        <v>270247</v>
      </c>
      <c r="F12" s="339"/>
      <c r="G12" s="336">
        <v>106251</v>
      </c>
      <c r="H12" s="341">
        <v>27.1873800568051</v>
      </c>
      <c r="I12" s="338">
        <v>76358</v>
      </c>
      <c r="J12" s="342"/>
      <c r="K12" s="336">
        <v>181535</v>
      </c>
      <c r="L12" s="341">
        <v>46.450960824953299</v>
      </c>
      <c r="M12" s="338">
        <v>124894</v>
      </c>
      <c r="N12" s="342"/>
      <c r="O12" s="336">
        <v>103024</v>
      </c>
      <c r="P12" s="341">
        <v>26.361659118241597</v>
      </c>
      <c r="Q12" s="338">
        <v>68995</v>
      </c>
    </row>
    <row r="13" spans="1:21" s="276" customFormat="1" ht="18" customHeight="1" x14ac:dyDescent="0.2">
      <c r="A13" s="319"/>
      <c r="B13" s="332" t="s">
        <v>10</v>
      </c>
      <c r="C13" s="342">
        <f t="shared" ref="C13:C29" si="1">G13+K13+O13</f>
        <v>43704</v>
      </c>
      <c r="D13" s="343">
        <f t="shared" si="0"/>
        <v>2.4966138845870196</v>
      </c>
      <c r="E13" s="342">
        <f t="shared" ref="E13:E29" si="2">I13+M13+Q13</f>
        <v>37626</v>
      </c>
      <c r="F13" s="339"/>
      <c r="G13" s="342">
        <v>13955</v>
      </c>
      <c r="H13" s="343">
        <v>31.930715723961196</v>
      </c>
      <c r="I13" s="339">
        <v>11779</v>
      </c>
      <c r="J13" s="342"/>
      <c r="K13" s="342">
        <v>16066</v>
      </c>
      <c r="L13" s="343">
        <v>36.760937213984988</v>
      </c>
      <c r="M13" s="339">
        <v>13985</v>
      </c>
      <c r="N13" s="342"/>
      <c r="O13" s="342">
        <v>13683</v>
      </c>
      <c r="P13" s="343">
        <v>31.308347062053816</v>
      </c>
      <c r="Q13" s="339">
        <v>11862</v>
      </c>
    </row>
    <row r="14" spans="1:21" s="276" customFormat="1" ht="18" customHeight="1" x14ac:dyDescent="0.2">
      <c r="A14" s="319"/>
      <c r="B14" s="332" t="s">
        <v>40</v>
      </c>
      <c r="C14" s="342">
        <f t="shared" si="1"/>
        <v>36700</v>
      </c>
      <c r="D14" s="343">
        <f t="shared" si="0"/>
        <v>2.0965067171046958</v>
      </c>
      <c r="E14" s="342">
        <f t="shared" si="2"/>
        <v>28697</v>
      </c>
      <c r="F14" s="339"/>
      <c r="G14" s="342">
        <v>9388</v>
      </c>
      <c r="H14" s="343">
        <v>25.580381471389646</v>
      </c>
      <c r="I14" s="339">
        <v>7044</v>
      </c>
      <c r="J14" s="342"/>
      <c r="K14" s="342">
        <v>13115</v>
      </c>
      <c r="L14" s="343">
        <v>35.735694822888284</v>
      </c>
      <c r="M14" s="339">
        <v>9777</v>
      </c>
      <c r="N14" s="342"/>
      <c r="O14" s="342">
        <v>14197</v>
      </c>
      <c r="P14" s="343">
        <v>38.683923705722073</v>
      </c>
      <c r="Q14" s="339">
        <v>11876</v>
      </c>
    </row>
    <row r="15" spans="1:21" s="276" customFormat="1" ht="18" customHeight="1" x14ac:dyDescent="0.2">
      <c r="A15" s="319"/>
      <c r="B15" s="332" t="s">
        <v>41</v>
      </c>
      <c r="C15" s="342">
        <f t="shared" si="1"/>
        <v>43409</v>
      </c>
      <c r="D15" s="343">
        <f t="shared" si="0"/>
        <v>2.4797618551171041</v>
      </c>
      <c r="E15" s="342">
        <f t="shared" si="2"/>
        <v>26794</v>
      </c>
      <c r="F15" s="339"/>
      <c r="G15" s="342">
        <v>9735</v>
      </c>
      <c r="H15" s="343">
        <v>22.426224976387385</v>
      </c>
      <c r="I15" s="339">
        <v>7150</v>
      </c>
      <c r="J15" s="342"/>
      <c r="K15" s="342">
        <v>14094</v>
      </c>
      <c r="L15" s="343">
        <v>32.46792139878827</v>
      </c>
      <c r="M15" s="339">
        <v>9106</v>
      </c>
      <c r="N15" s="342"/>
      <c r="O15" s="342">
        <v>19580</v>
      </c>
      <c r="P15" s="343">
        <v>45.105853624824341</v>
      </c>
      <c r="Q15" s="339">
        <v>10538</v>
      </c>
    </row>
    <row r="16" spans="1:21" s="276" customFormat="1" ht="18" customHeight="1" x14ac:dyDescent="0.2">
      <c r="A16" s="319"/>
      <c r="B16" s="332" t="s">
        <v>9</v>
      </c>
      <c r="C16" s="342">
        <f t="shared" si="1"/>
        <v>39735</v>
      </c>
      <c r="D16" s="343">
        <f t="shared" si="0"/>
        <v>2.2698826813121276</v>
      </c>
      <c r="E16" s="342">
        <f t="shared" si="2"/>
        <v>35766</v>
      </c>
      <c r="F16" s="339"/>
      <c r="G16" s="342">
        <v>13335</v>
      </c>
      <c r="H16" s="343">
        <v>33.559833899584753</v>
      </c>
      <c r="I16" s="339">
        <v>12141</v>
      </c>
      <c r="J16" s="342"/>
      <c r="K16" s="342">
        <v>13934</v>
      </c>
      <c r="L16" s="343">
        <v>35.06732100163584</v>
      </c>
      <c r="M16" s="339">
        <v>12540</v>
      </c>
      <c r="N16" s="342"/>
      <c r="O16" s="342">
        <v>12466</v>
      </c>
      <c r="P16" s="343">
        <v>31.372845098779411</v>
      </c>
      <c r="Q16" s="339">
        <v>11085</v>
      </c>
    </row>
    <row r="17" spans="1:17" s="276" customFormat="1" ht="18" customHeight="1" x14ac:dyDescent="0.2">
      <c r="A17" s="319"/>
      <c r="B17" s="332" t="s">
        <v>8</v>
      </c>
      <c r="C17" s="342">
        <f t="shared" si="1"/>
        <v>28051</v>
      </c>
      <c r="D17" s="343">
        <f t="shared" si="0"/>
        <v>1.6024280632562349</v>
      </c>
      <c r="E17" s="342">
        <f t="shared" si="2"/>
        <v>17830</v>
      </c>
      <c r="F17" s="339"/>
      <c r="G17" s="342">
        <v>9728</v>
      </c>
      <c r="H17" s="343">
        <v>34.679690563616269</v>
      </c>
      <c r="I17" s="339">
        <v>5908</v>
      </c>
      <c r="J17" s="342"/>
      <c r="K17" s="342">
        <v>12539</v>
      </c>
      <c r="L17" s="343">
        <v>44.700723681865171</v>
      </c>
      <c r="M17" s="339">
        <v>7695</v>
      </c>
      <c r="N17" s="342"/>
      <c r="O17" s="342">
        <v>5784</v>
      </c>
      <c r="P17" s="343">
        <v>20.619585754518553</v>
      </c>
      <c r="Q17" s="339">
        <v>4227</v>
      </c>
    </row>
    <row r="18" spans="1:17" s="276" customFormat="1" ht="18" customHeight="1" x14ac:dyDescent="0.2">
      <c r="A18" s="319"/>
      <c r="B18" s="332" t="s">
        <v>7</v>
      </c>
      <c r="C18" s="342">
        <f t="shared" si="1"/>
        <v>157064</v>
      </c>
      <c r="D18" s="343">
        <f t="shared" si="0"/>
        <v>8.9723632429245743</v>
      </c>
      <c r="E18" s="342">
        <f t="shared" si="2"/>
        <v>115546</v>
      </c>
      <c r="F18" s="339"/>
      <c r="G18" s="342">
        <v>45018</v>
      </c>
      <c r="H18" s="343">
        <v>28.662201395609433</v>
      </c>
      <c r="I18" s="339">
        <v>33371</v>
      </c>
      <c r="J18" s="342"/>
      <c r="K18" s="342">
        <v>52332</v>
      </c>
      <c r="L18" s="343">
        <v>33.318901848927823</v>
      </c>
      <c r="M18" s="339">
        <v>38151</v>
      </c>
      <c r="N18" s="342"/>
      <c r="O18" s="342">
        <v>59714</v>
      </c>
      <c r="P18" s="343">
        <v>38.018896755462741</v>
      </c>
      <c r="Q18" s="339">
        <v>44024</v>
      </c>
    </row>
    <row r="19" spans="1:17" s="276" customFormat="1" ht="18" customHeight="1" x14ac:dyDescent="0.2">
      <c r="A19" s="319"/>
      <c r="B19" s="332" t="s">
        <v>43</v>
      </c>
      <c r="C19" s="342">
        <f t="shared" si="1"/>
        <v>90317</v>
      </c>
      <c r="D19" s="343">
        <f t="shared" si="0"/>
        <v>5.1594059174044897</v>
      </c>
      <c r="E19" s="342">
        <f t="shared" si="2"/>
        <v>67423</v>
      </c>
      <c r="F19" s="339"/>
      <c r="G19" s="342">
        <v>28281</v>
      </c>
      <c r="H19" s="343">
        <v>31.31304184151378</v>
      </c>
      <c r="I19" s="339">
        <v>20986</v>
      </c>
      <c r="J19" s="342"/>
      <c r="K19" s="342">
        <v>29479</v>
      </c>
      <c r="L19" s="343">
        <v>32.639480939358037</v>
      </c>
      <c r="M19" s="339">
        <v>22149</v>
      </c>
      <c r="N19" s="342"/>
      <c r="O19" s="342">
        <v>32557</v>
      </c>
      <c r="P19" s="343">
        <v>36.047477219128183</v>
      </c>
      <c r="Q19" s="339">
        <v>24288</v>
      </c>
    </row>
    <row r="20" spans="1:17" s="276" customFormat="1" ht="18" customHeight="1" x14ac:dyDescent="0.2">
      <c r="A20" s="319"/>
      <c r="B20" s="332" t="s">
        <v>44</v>
      </c>
      <c r="C20" s="342">
        <f t="shared" si="1"/>
        <v>226853</v>
      </c>
      <c r="D20" s="343">
        <f t="shared" si="0"/>
        <v>12.95909641131748</v>
      </c>
      <c r="E20" s="342">
        <f t="shared" si="2"/>
        <v>187648</v>
      </c>
      <c r="F20" s="339"/>
      <c r="G20" s="342">
        <v>51862</v>
      </c>
      <c r="H20" s="343">
        <v>22.861500619343804</v>
      </c>
      <c r="I20" s="339">
        <v>42941</v>
      </c>
      <c r="J20" s="342"/>
      <c r="K20" s="342">
        <v>94699</v>
      </c>
      <c r="L20" s="343">
        <v>41.744654027057173</v>
      </c>
      <c r="M20" s="339">
        <v>76541</v>
      </c>
      <c r="N20" s="342"/>
      <c r="O20" s="342">
        <v>80292</v>
      </c>
      <c r="P20" s="343">
        <v>35.393845353599026</v>
      </c>
      <c r="Q20" s="339">
        <v>68166</v>
      </c>
    </row>
    <row r="21" spans="1:17" s="276" customFormat="1" ht="18" customHeight="1" x14ac:dyDescent="0.2">
      <c r="A21" s="319"/>
      <c r="B21" s="332" t="s">
        <v>6</v>
      </c>
      <c r="C21" s="342">
        <f t="shared" si="1"/>
        <v>178753</v>
      </c>
      <c r="D21" s="343">
        <f t="shared" si="0"/>
        <v>10.211358724866912</v>
      </c>
      <c r="E21" s="342">
        <f t="shared" si="2"/>
        <v>136992</v>
      </c>
      <c r="F21" s="339"/>
      <c r="G21" s="342">
        <v>52427</v>
      </c>
      <c r="H21" s="343">
        <v>29.329297969824282</v>
      </c>
      <c r="I21" s="339">
        <v>41010</v>
      </c>
      <c r="J21" s="342"/>
      <c r="K21" s="342">
        <v>67392</v>
      </c>
      <c r="L21" s="343">
        <v>37.70118543465005</v>
      </c>
      <c r="M21" s="339">
        <v>51749</v>
      </c>
      <c r="N21" s="342"/>
      <c r="O21" s="342">
        <v>58934</v>
      </c>
      <c r="P21" s="343">
        <v>32.969516595525675</v>
      </c>
      <c r="Q21" s="339">
        <v>44233</v>
      </c>
    </row>
    <row r="22" spans="1:17" s="276" customFormat="1" ht="18" customHeight="1" x14ac:dyDescent="0.2">
      <c r="A22" s="319"/>
      <c r="B22" s="332" t="s">
        <v>5</v>
      </c>
      <c r="C22" s="342">
        <f t="shared" si="1"/>
        <v>36421</v>
      </c>
      <c r="D22" s="343">
        <f t="shared" si="0"/>
        <v>2.08056869601281</v>
      </c>
      <c r="E22" s="342">
        <f t="shared" si="2"/>
        <v>32637</v>
      </c>
      <c r="F22" s="339"/>
      <c r="G22" s="342">
        <v>12290</v>
      </c>
      <c r="H22" s="343">
        <v>33.744268416572858</v>
      </c>
      <c r="I22" s="339">
        <v>11341</v>
      </c>
      <c r="J22" s="342"/>
      <c r="K22" s="342">
        <v>12279</v>
      </c>
      <c r="L22" s="343">
        <v>33.714066060789108</v>
      </c>
      <c r="M22" s="339">
        <v>10955</v>
      </c>
      <c r="N22" s="342"/>
      <c r="O22" s="342">
        <v>11852</v>
      </c>
      <c r="P22" s="343">
        <v>32.541665522638034</v>
      </c>
      <c r="Q22" s="339">
        <v>10341</v>
      </c>
    </row>
    <row r="23" spans="1:17" s="276" customFormat="1" ht="18" customHeight="1" x14ac:dyDescent="0.2">
      <c r="A23" s="319"/>
      <c r="B23" s="332" t="s">
        <v>38</v>
      </c>
      <c r="C23" s="342">
        <f t="shared" si="1"/>
        <v>83580</v>
      </c>
      <c r="D23" s="343">
        <f t="shared" si="0"/>
        <v>4.7745512647305306</v>
      </c>
      <c r="E23" s="342">
        <f t="shared" si="2"/>
        <v>69070</v>
      </c>
      <c r="F23" s="339"/>
      <c r="G23" s="342">
        <v>27593</v>
      </c>
      <c r="H23" s="343">
        <v>33.013878918401531</v>
      </c>
      <c r="I23" s="339">
        <v>24248</v>
      </c>
      <c r="J23" s="342"/>
      <c r="K23" s="342">
        <v>29717</v>
      </c>
      <c r="L23" s="343">
        <v>35.555156736061264</v>
      </c>
      <c r="M23" s="339">
        <v>24408</v>
      </c>
      <c r="N23" s="342"/>
      <c r="O23" s="342">
        <v>26270</v>
      </c>
      <c r="P23" s="343">
        <v>31.430964345537209</v>
      </c>
      <c r="Q23" s="339">
        <v>20414</v>
      </c>
    </row>
    <row r="24" spans="1:17" s="276" customFormat="1" ht="18" customHeight="1" x14ac:dyDescent="0.2">
      <c r="A24" s="319"/>
      <c r="B24" s="332" t="s">
        <v>45</v>
      </c>
      <c r="C24" s="342">
        <f t="shared" si="1"/>
        <v>219646</v>
      </c>
      <c r="D24" s="343">
        <f t="shared" si="0"/>
        <v>12.547392762538909</v>
      </c>
      <c r="E24" s="342">
        <f t="shared" si="2"/>
        <v>162755</v>
      </c>
      <c r="F24" s="339"/>
      <c r="G24" s="342">
        <v>72836</v>
      </c>
      <c r="H24" s="343">
        <v>33.160631197472298</v>
      </c>
      <c r="I24" s="339">
        <v>56143</v>
      </c>
      <c r="J24" s="342"/>
      <c r="K24" s="342">
        <v>83044</v>
      </c>
      <c r="L24" s="343">
        <v>37.808109412418162</v>
      </c>
      <c r="M24" s="339">
        <v>60397</v>
      </c>
      <c r="N24" s="342"/>
      <c r="O24" s="342">
        <v>63766</v>
      </c>
      <c r="P24" s="343">
        <v>29.031259390109536</v>
      </c>
      <c r="Q24" s="339">
        <v>46215</v>
      </c>
    </row>
    <row r="25" spans="1:17" s="276" customFormat="1" ht="18" customHeight="1" x14ac:dyDescent="0.2">
      <c r="A25" s="319">
        <v>47094</v>
      </c>
      <c r="B25" s="332" t="s">
        <v>46</v>
      </c>
      <c r="C25" s="342">
        <f t="shared" si="1"/>
        <v>47511</v>
      </c>
      <c r="D25" s="343">
        <f t="shared" si="0"/>
        <v>2.7140907530343652</v>
      </c>
      <c r="E25" s="342">
        <f t="shared" si="2"/>
        <v>37872</v>
      </c>
      <c r="F25" s="339"/>
      <c r="G25" s="342">
        <v>15457</v>
      </c>
      <c r="H25" s="343">
        <v>32.533518553598114</v>
      </c>
      <c r="I25" s="339">
        <v>12623</v>
      </c>
      <c r="J25" s="342"/>
      <c r="K25" s="342">
        <v>19407</v>
      </c>
      <c r="L25" s="343">
        <v>40.847382711372106</v>
      </c>
      <c r="M25" s="339">
        <v>15236</v>
      </c>
      <c r="N25" s="342"/>
      <c r="O25" s="342">
        <v>12647</v>
      </c>
      <c r="P25" s="343">
        <v>26.619098735029784</v>
      </c>
      <c r="Q25" s="339">
        <v>10013</v>
      </c>
    </row>
    <row r="26" spans="1:17" s="276" customFormat="1" ht="18" customHeight="1" x14ac:dyDescent="0.2">
      <c r="B26" s="332" t="s">
        <v>47</v>
      </c>
      <c r="C26" s="342">
        <f t="shared" si="1"/>
        <v>20570</v>
      </c>
      <c r="D26" s="343">
        <f t="shared" si="0"/>
        <v>1.1750720210039125</v>
      </c>
      <c r="E26" s="342">
        <f t="shared" si="2"/>
        <v>15327</v>
      </c>
      <c r="F26" s="339"/>
      <c r="G26" s="342">
        <v>4162</v>
      </c>
      <c r="H26" s="343">
        <v>20.233349538162372</v>
      </c>
      <c r="I26" s="339">
        <v>3439</v>
      </c>
      <c r="J26" s="342"/>
      <c r="K26" s="342">
        <v>7451</v>
      </c>
      <c r="L26" s="343">
        <v>36.222654350996599</v>
      </c>
      <c r="M26" s="339">
        <v>5778</v>
      </c>
      <c r="N26" s="342"/>
      <c r="O26" s="342">
        <v>8957</v>
      </c>
      <c r="P26" s="343">
        <v>43.543996110841036</v>
      </c>
      <c r="Q26" s="339">
        <v>6110</v>
      </c>
    </row>
    <row r="27" spans="1:17" s="276" customFormat="1" ht="18" customHeight="1" x14ac:dyDescent="0.2">
      <c r="B27" s="332" t="s">
        <v>48</v>
      </c>
      <c r="C27" s="342">
        <f t="shared" si="1"/>
        <v>90147</v>
      </c>
      <c r="D27" s="343">
        <f t="shared" si="0"/>
        <v>5.1496945783879289</v>
      </c>
      <c r="E27" s="342">
        <f t="shared" si="2"/>
        <v>65350</v>
      </c>
      <c r="F27" s="339"/>
      <c r="G27" s="342">
        <v>22751</v>
      </c>
      <c r="H27" s="343">
        <v>25.237667365525198</v>
      </c>
      <c r="I27" s="339">
        <v>16728</v>
      </c>
      <c r="J27" s="342"/>
      <c r="K27" s="342">
        <v>31733</v>
      </c>
      <c r="L27" s="343">
        <v>35.201393279865115</v>
      </c>
      <c r="M27" s="339">
        <v>22248</v>
      </c>
      <c r="N27" s="342"/>
      <c r="O27" s="342">
        <v>35663</v>
      </c>
      <c r="P27" s="343">
        <v>39.560939354609694</v>
      </c>
      <c r="Q27" s="339">
        <v>26374</v>
      </c>
    </row>
    <row r="28" spans="1:17" s="276" customFormat="1" ht="18" customHeight="1" x14ac:dyDescent="0.2">
      <c r="B28" s="332" t="s">
        <v>49</v>
      </c>
      <c r="C28" s="342">
        <f t="shared" si="1"/>
        <v>12966</v>
      </c>
      <c r="D28" s="343">
        <f t="shared" si="0"/>
        <v>0.74068953934548998</v>
      </c>
      <c r="E28" s="342">
        <f t="shared" si="2"/>
        <v>8637</v>
      </c>
      <c r="F28" s="339"/>
      <c r="G28" s="342">
        <v>3580</v>
      </c>
      <c r="H28" s="343">
        <v>27.610674070646308</v>
      </c>
      <c r="I28" s="339">
        <v>2378</v>
      </c>
      <c r="J28" s="342"/>
      <c r="K28" s="342">
        <v>5694</v>
      </c>
      <c r="L28" s="343">
        <v>43.914854234150859</v>
      </c>
      <c r="M28" s="339">
        <v>3679</v>
      </c>
      <c r="N28" s="342"/>
      <c r="O28" s="342">
        <v>3692</v>
      </c>
      <c r="P28" s="343">
        <v>28.47447169520284</v>
      </c>
      <c r="Q28" s="339">
        <v>2580</v>
      </c>
    </row>
    <row r="29" spans="1:17" s="276" customFormat="1" ht="18" customHeight="1" x14ac:dyDescent="0.2">
      <c r="B29" s="337" t="s">
        <v>4</v>
      </c>
      <c r="C29" s="344">
        <f t="shared" si="1"/>
        <v>4294</v>
      </c>
      <c r="D29" s="345">
        <f t="shared" si="0"/>
        <v>0.24529699845361208</v>
      </c>
      <c r="E29" s="342">
        <f t="shared" si="2"/>
        <v>3183</v>
      </c>
      <c r="F29" s="339"/>
      <c r="G29" s="344">
        <v>1438</v>
      </c>
      <c r="H29" s="345">
        <v>33.488588728458311</v>
      </c>
      <c r="I29" s="339">
        <v>1084</v>
      </c>
      <c r="J29" s="342"/>
      <c r="K29" s="344">
        <v>1571</v>
      </c>
      <c r="L29" s="345">
        <v>36.585933861201674</v>
      </c>
      <c r="M29" s="339">
        <v>1187</v>
      </c>
      <c r="N29" s="342"/>
      <c r="O29" s="344">
        <v>1285</v>
      </c>
      <c r="P29" s="345">
        <v>29.925477410340008</v>
      </c>
      <c r="Q29" s="339">
        <v>912</v>
      </c>
    </row>
    <row r="30" spans="1:17" s="213" customFormat="1" ht="18" customHeight="1" x14ac:dyDescent="0.2">
      <c r="B30" s="333" t="s">
        <v>3</v>
      </c>
      <c r="C30" s="334">
        <f>SUM(C12:C29)</f>
        <v>1750531</v>
      </c>
      <c r="D30" s="335">
        <f>C30/C$30*100</f>
        <v>100</v>
      </c>
      <c r="E30" s="334">
        <f>SUM(E12:E29)</f>
        <v>1319400</v>
      </c>
      <c r="F30" s="350"/>
      <c r="G30" s="334">
        <f>SUM(G12:G29)</f>
        <v>500087</v>
      </c>
      <c r="H30" s="335">
        <f t="shared" ref="H30" si="3">G30/$C30*100</f>
        <v>28.567731733971009</v>
      </c>
      <c r="I30" s="340">
        <f>SUM(I12:I29)</f>
        <v>386672</v>
      </c>
      <c r="J30" s="353"/>
      <c r="K30" s="334">
        <f>SUM(K12:K29)</f>
        <v>686081</v>
      </c>
      <c r="L30" s="335">
        <f t="shared" ref="L30" si="4">K30/$C30*100</f>
        <v>39.192736375419798</v>
      </c>
      <c r="M30" s="340">
        <f>SUM(M12:M29)</f>
        <v>510475</v>
      </c>
      <c r="N30" s="353"/>
      <c r="O30" s="334">
        <f>SUM(O12:O29)</f>
        <v>564363</v>
      </c>
      <c r="P30" s="335">
        <f t="shared" ref="P30" si="5">O30/$C30*100</f>
        <v>32.239531890609193</v>
      </c>
      <c r="Q30" s="340">
        <f>SUM(Q12:Q29)</f>
        <v>422253</v>
      </c>
    </row>
    <row r="31" spans="1:17" s="257" customFormat="1" ht="6.75" customHeight="1" x14ac:dyDescent="0.2">
      <c r="B31" s="1159"/>
      <c r="C31" s="1159"/>
      <c r="D31" s="1159"/>
      <c r="E31" s="294"/>
      <c r="F31" s="294"/>
    </row>
    <row r="32" spans="1:17" ht="24.75" customHeight="1" x14ac:dyDescent="0.2">
      <c r="B32" s="1155" t="s">
        <v>84</v>
      </c>
      <c r="C32" s="1155"/>
      <c r="D32" s="1155"/>
      <c r="E32" s="1155"/>
      <c r="F32" s="1155"/>
      <c r="G32" s="1155"/>
      <c r="H32" s="1155"/>
      <c r="I32" s="1155"/>
      <c r="J32" s="1155"/>
      <c r="K32" s="1155"/>
      <c r="L32" s="1155"/>
      <c r="M32" s="1155"/>
      <c r="N32" s="1155"/>
      <c r="O32" s="1155"/>
      <c r="P32" s="1155"/>
      <c r="Q32" s="1155"/>
    </row>
    <row r="33" spans="2:11" x14ac:dyDescent="0.2">
      <c r="G33" s="320"/>
      <c r="K33" s="320"/>
    </row>
    <row r="34" spans="2:11" x14ac:dyDescent="0.2">
      <c r="B34" s="320"/>
      <c r="K34" s="320"/>
    </row>
  </sheetData>
  <mergeCells count="15">
    <mergeCell ref="B2:D2"/>
    <mergeCell ref="G2:P2"/>
    <mergeCell ref="B5:P5"/>
    <mergeCell ref="B7:B10"/>
    <mergeCell ref="C7:E8"/>
    <mergeCell ref="G8:I8"/>
    <mergeCell ref="K8:M8"/>
    <mergeCell ref="O8:Q8"/>
    <mergeCell ref="C9:D9"/>
    <mergeCell ref="B4:Q4"/>
    <mergeCell ref="B32:Q32"/>
    <mergeCell ref="G9:H9"/>
    <mergeCell ref="K9:L9"/>
    <mergeCell ref="O9:P9"/>
    <mergeCell ref="B31:D31"/>
  </mergeCells>
  <printOptions horizontalCentered="1"/>
  <pageMargins left="0" right="0" top="0.43307086614173229" bottom="0.43307086614173229" header="0" footer="0"/>
  <pageSetup paperSize="9" orientation="landscape" r:id="rId1"/>
  <headerFooter alignWithMargins="0"/>
  <colBreaks count="1" manualBreakCount="1">
    <brk id="18"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8">
    <pageSetUpPr fitToPage="1"/>
  </sheetPr>
  <dimension ref="A1:U33"/>
  <sheetViews>
    <sheetView zoomScaleNormal="100" workbookViewId="0"/>
  </sheetViews>
  <sheetFormatPr baseColWidth="10" defaultColWidth="11.42578125" defaultRowHeight="12.75" x14ac:dyDescent="0.2"/>
  <cols>
    <col min="1" max="1" width="1" style="265" customWidth="1"/>
    <col min="2" max="2" width="30.28515625" style="265" customWidth="1"/>
    <col min="3" max="3" width="10.140625" style="265" customWidth="1"/>
    <col min="4" max="4" width="8.140625" style="265" customWidth="1"/>
    <col min="5" max="5" width="0.85546875" style="265" customWidth="1"/>
    <col min="6" max="6" width="10" style="265" customWidth="1"/>
    <col min="7" max="7" width="7.140625" style="265" customWidth="1"/>
    <col min="8" max="9" width="8" style="265" customWidth="1"/>
    <col min="10" max="10" width="0.7109375" style="265" customWidth="1"/>
    <col min="11" max="11" width="10.140625" style="265" customWidth="1"/>
    <col min="12" max="14" width="8" style="265" customWidth="1"/>
    <col min="15" max="15" width="0.5703125" style="265" customWidth="1"/>
    <col min="16" max="16" width="9" style="265" customWidth="1"/>
    <col min="17" max="17" width="7.42578125" style="265" customWidth="1"/>
    <col min="18" max="18" width="8" style="265" customWidth="1"/>
    <col min="19" max="19" width="8.85546875" style="265" customWidth="1"/>
    <col min="20" max="20" width="7.5703125" style="265" customWidth="1"/>
    <col min="21" max="21" width="8.28515625" style="265" customWidth="1"/>
    <col min="22" max="22" width="8.85546875" style="265" customWidth="1"/>
    <col min="23" max="16384" width="11.42578125" style="265"/>
  </cols>
  <sheetData>
    <row r="1" spans="1:21" ht="9.75" customHeight="1" x14ac:dyDescent="0.2">
      <c r="B1" s="265" t="s">
        <v>67</v>
      </c>
    </row>
    <row r="2" spans="1:21" s="206" customFormat="1" ht="49.5" customHeight="1" x14ac:dyDescent="0.2">
      <c r="B2" s="1059"/>
      <c r="C2" s="1059"/>
      <c r="D2" s="1059"/>
      <c r="E2" s="207"/>
      <c r="F2" s="1160"/>
      <c r="G2" s="1160"/>
      <c r="H2" s="1160"/>
      <c r="I2" s="1160"/>
      <c r="J2" s="1160"/>
      <c r="K2" s="1160"/>
      <c r="L2" s="1160"/>
      <c r="M2" s="1160"/>
      <c r="N2" s="1160"/>
      <c r="O2" s="1160"/>
      <c r="P2" s="1160"/>
      <c r="Q2" s="1160"/>
      <c r="S2" s="207"/>
    </row>
    <row r="3" spans="1:21" s="206" customFormat="1" ht="3" customHeight="1" x14ac:dyDescent="0.2">
      <c r="B3" s="207"/>
      <c r="C3" s="207"/>
      <c r="D3" s="207"/>
      <c r="E3" s="207"/>
      <c r="K3" s="207"/>
      <c r="P3" s="207"/>
      <c r="S3" s="207"/>
    </row>
    <row r="4" spans="1:21" s="209" customFormat="1" ht="15" customHeight="1" x14ac:dyDescent="0.2">
      <c r="B4" s="1174" t="s">
        <v>450</v>
      </c>
      <c r="C4" s="1174"/>
      <c r="D4" s="1174"/>
      <c r="E4" s="1174"/>
      <c r="F4" s="1174"/>
      <c r="G4" s="1174"/>
      <c r="H4" s="1174"/>
      <c r="I4" s="1174"/>
      <c r="J4" s="1174"/>
      <c r="K4" s="1174"/>
      <c r="L4" s="1174"/>
      <c r="M4" s="1174"/>
      <c r="N4" s="1174"/>
      <c r="O4" s="1174"/>
      <c r="P4" s="1174"/>
      <c r="Q4" s="1174"/>
      <c r="R4" s="1174"/>
      <c r="S4" s="1174"/>
      <c r="T4" s="315"/>
    </row>
    <row r="5" spans="1:21" s="316" customFormat="1" ht="15" customHeight="1" x14ac:dyDescent="0.2">
      <c r="B5" s="1161" t="str">
        <f>porsaad!B6</f>
        <v>Situación a 28 de febrero de 2023</v>
      </c>
      <c r="C5" s="1161"/>
      <c r="D5" s="1161"/>
      <c r="E5" s="1161"/>
      <c r="F5" s="1161"/>
      <c r="G5" s="1161"/>
      <c r="H5" s="1161"/>
      <c r="I5" s="1161"/>
      <c r="J5" s="1161"/>
      <c r="K5" s="1161"/>
      <c r="L5" s="1161"/>
      <c r="M5" s="1161"/>
      <c r="N5" s="1161"/>
      <c r="O5" s="1161"/>
      <c r="P5" s="1161"/>
      <c r="Q5" s="1161"/>
      <c r="R5" s="1161"/>
      <c r="S5" s="1161"/>
      <c r="T5" s="317"/>
      <c r="U5" s="91"/>
    </row>
    <row r="6" spans="1:21" s="209" customFormat="1" ht="4.5" customHeight="1" x14ac:dyDescent="0.2"/>
    <row r="7" spans="1:21" s="212" customFormat="1" ht="15" customHeight="1" x14ac:dyDescent="0.2">
      <c r="A7" s="213"/>
      <c r="B7" s="1162" t="s">
        <v>15</v>
      </c>
      <c r="C7" s="1165" t="s">
        <v>78</v>
      </c>
      <c r="D7" s="1166"/>
      <c r="E7" s="348"/>
      <c r="F7" s="1176" t="s">
        <v>34</v>
      </c>
      <c r="G7" s="1177"/>
      <c r="H7" s="1177"/>
      <c r="I7" s="1178"/>
      <c r="J7" s="352"/>
      <c r="K7" s="1176" t="s">
        <v>52</v>
      </c>
      <c r="L7" s="1177"/>
      <c r="M7" s="1177"/>
      <c r="N7" s="1178"/>
      <c r="O7" s="352"/>
      <c r="P7" s="1176" t="s">
        <v>53</v>
      </c>
      <c r="Q7" s="1177"/>
      <c r="R7" s="1177"/>
      <c r="S7" s="1178"/>
    </row>
    <row r="8" spans="1:21" s="212" customFormat="1" ht="35.25" customHeight="1" x14ac:dyDescent="0.2">
      <c r="A8" s="213"/>
      <c r="B8" s="1163"/>
      <c r="C8" s="1167"/>
      <c r="D8" s="1168"/>
      <c r="E8" s="348"/>
      <c r="F8" s="1179" t="s">
        <v>75</v>
      </c>
      <c r="G8" s="1180"/>
      <c r="H8" s="1181" t="s">
        <v>298</v>
      </c>
      <c r="I8" s="1182"/>
      <c r="J8" s="330"/>
      <c r="K8" s="1179" t="s">
        <v>75</v>
      </c>
      <c r="L8" s="1180"/>
      <c r="M8" s="1181" t="s">
        <v>298</v>
      </c>
      <c r="N8" s="1182"/>
      <c r="O8" s="330"/>
      <c r="P8" s="1179" t="s">
        <v>75</v>
      </c>
      <c r="Q8" s="1180"/>
      <c r="R8" s="1181" t="s">
        <v>298</v>
      </c>
      <c r="S8" s="1182"/>
    </row>
    <row r="9" spans="1:21" s="217" customFormat="1" ht="29.25" customHeight="1" x14ac:dyDescent="0.2">
      <c r="A9" s="318"/>
      <c r="B9" s="1164"/>
      <c r="C9" s="323" t="s">
        <v>12</v>
      </c>
      <c r="D9" s="325" t="s">
        <v>13</v>
      </c>
      <c r="E9" s="349"/>
      <c r="F9" s="347" t="s">
        <v>12</v>
      </c>
      <c r="G9" s="325" t="s">
        <v>77</v>
      </c>
      <c r="H9" s="323" t="s">
        <v>12</v>
      </c>
      <c r="I9" s="324" t="s">
        <v>138</v>
      </c>
      <c r="J9" s="322"/>
      <c r="K9" s="323" t="s">
        <v>12</v>
      </c>
      <c r="L9" s="325" t="s">
        <v>77</v>
      </c>
      <c r="M9" s="323" t="s">
        <v>12</v>
      </c>
      <c r="N9" s="324" t="s">
        <v>138</v>
      </c>
      <c r="O9" s="322"/>
      <c r="P9" s="323" t="s">
        <v>12</v>
      </c>
      <c r="Q9" s="325" t="s">
        <v>77</v>
      </c>
      <c r="R9" s="323" t="s">
        <v>12</v>
      </c>
      <c r="S9" s="324" t="s">
        <v>138</v>
      </c>
    </row>
    <row r="10" spans="1:21" s="217" customFormat="1" ht="6" customHeight="1" x14ac:dyDescent="0.2">
      <c r="A10" s="318"/>
      <c r="B10" s="321"/>
      <c r="C10" s="322"/>
      <c r="D10" s="322"/>
      <c r="E10" s="322"/>
      <c r="F10" s="322"/>
      <c r="G10" s="322"/>
      <c r="H10" s="322"/>
      <c r="I10" s="322"/>
      <c r="J10" s="322"/>
      <c r="K10" s="322"/>
      <c r="L10" s="322"/>
      <c r="M10" s="322"/>
      <c r="N10" s="322"/>
      <c r="O10" s="322"/>
      <c r="P10" s="322"/>
      <c r="Q10" s="322"/>
    </row>
    <row r="11" spans="1:21" s="276" customFormat="1" ht="18" customHeight="1" x14ac:dyDescent="0.2">
      <c r="A11" s="319"/>
      <c r="B11" s="331" t="s">
        <v>11</v>
      </c>
      <c r="C11" s="336">
        <f>F11+K11+P11</f>
        <v>772</v>
      </c>
      <c r="D11" s="341">
        <f>C11/C$29*100</f>
        <v>1.1696083630028027</v>
      </c>
      <c r="E11" s="339"/>
      <c r="F11" s="336">
        <v>17</v>
      </c>
      <c r="G11" s="341">
        <v>2.2020725388601035</v>
      </c>
      <c r="H11" s="336">
        <v>7</v>
      </c>
      <c r="I11" s="341">
        <v>41.17647058823529</v>
      </c>
      <c r="J11" s="342"/>
      <c r="K11" s="336">
        <v>42</v>
      </c>
      <c r="L11" s="341">
        <v>5.4404145077720205</v>
      </c>
      <c r="M11" s="336">
        <v>28</v>
      </c>
      <c r="N11" s="341">
        <v>66.666666666666657</v>
      </c>
      <c r="O11" s="342"/>
      <c r="P11" s="336">
        <v>713</v>
      </c>
      <c r="Q11" s="341">
        <v>92.357512953367873</v>
      </c>
      <c r="R11" s="336">
        <v>474</v>
      </c>
      <c r="S11" s="341">
        <v>66.479663394109394</v>
      </c>
    </row>
    <row r="12" spans="1:21" s="276" customFormat="1" ht="18" customHeight="1" x14ac:dyDescent="0.2">
      <c r="A12" s="319"/>
      <c r="B12" s="332" t="s">
        <v>10</v>
      </c>
      <c r="C12" s="342">
        <f t="shared" ref="C12:C28" si="0">F12+K12+P12</f>
        <v>3432</v>
      </c>
      <c r="D12" s="343">
        <f t="shared" ref="D12:D29" si="1">C12/C$29*100</f>
        <v>5.1996060904476931</v>
      </c>
      <c r="E12" s="339"/>
      <c r="F12" s="342">
        <v>1534</v>
      </c>
      <c r="G12" s="343">
        <v>44.696969696969695</v>
      </c>
      <c r="H12" s="342">
        <v>7</v>
      </c>
      <c r="I12" s="343">
        <v>0.45632333767926986</v>
      </c>
      <c r="J12" s="342"/>
      <c r="K12" s="342">
        <v>950</v>
      </c>
      <c r="L12" s="343">
        <v>27.680652680652678</v>
      </c>
      <c r="M12" s="342">
        <v>70</v>
      </c>
      <c r="N12" s="343">
        <v>7.3684210526315779</v>
      </c>
      <c r="O12" s="342"/>
      <c r="P12" s="342">
        <v>948</v>
      </c>
      <c r="Q12" s="343">
        <v>27.62237762237762</v>
      </c>
      <c r="R12" s="342">
        <v>422</v>
      </c>
      <c r="S12" s="343">
        <v>44.514767932489448</v>
      </c>
    </row>
    <row r="13" spans="1:21" s="276" customFormat="1" ht="18" customHeight="1" x14ac:dyDescent="0.2">
      <c r="A13" s="319"/>
      <c r="B13" s="332" t="s">
        <v>40</v>
      </c>
      <c r="C13" s="342">
        <f t="shared" si="0"/>
        <v>7367</v>
      </c>
      <c r="D13" s="343">
        <f t="shared" si="1"/>
        <v>11.161275660934777</v>
      </c>
      <c r="E13" s="339"/>
      <c r="F13" s="342">
        <v>2139</v>
      </c>
      <c r="G13" s="343">
        <v>29.034885299307721</v>
      </c>
      <c r="H13" s="342">
        <v>7</v>
      </c>
      <c r="I13" s="343">
        <v>0.32725572697522209</v>
      </c>
      <c r="J13" s="342"/>
      <c r="K13" s="342">
        <v>2676</v>
      </c>
      <c r="L13" s="343">
        <v>36.324148228586942</v>
      </c>
      <c r="M13" s="342">
        <v>9</v>
      </c>
      <c r="N13" s="343">
        <v>0.33632286995515698</v>
      </c>
      <c r="O13" s="342"/>
      <c r="P13" s="342">
        <v>2552</v>
      </c>
      <c r="Q13" s="343">
        <v>34.640966472105333</v>
      </c>
      <c r="R13" s="342">
        <v>1704</v>
      </c>
      <c r="S13" s="343">
        <v>66.771159874608159</v>
      </c>
    </row>
    <row r="14" spans="1:21" s="276" customFormat="1" ht="18" customHeight="1" x14ac:dyDescent="0.2">
      <c r="A14" s="319"/>
      <c r="B14" s="332" t="s">
        <v>41</v>
      </c>
      <c r="C14" s="342">
        <f t="shared" si="0"/>
        <v>4095</v>
      </c>
      <c r="D14" s="343">
        <f t="shared" si="1"/>
        <v>6.2040754488296344</v>
      </c>
      <c r="E14" s="339"/>
      <c r="F14" s="342">
        <v>168</v>
      </c>
      <c r="G14" s="343">
        <v>4.1025641025641022</v>
      </c>
      <c r="H14" s="342">
        <v>8</v>
      </c>
      <c r="I14" s="343">
        <v>4.7619047619047619</v>
      </c>
      <c r="J14" s="342"/>
      <c r="K14" s="342">
        <v>501</v>
      </c>
      <c r="L14" s="343">
        <v>12.234432234432234</v>
      </c>
      <c r="M14" s="342">
        <v>28</v>
      </c>
      <c r="N14" s="343">
        <v>5.5888223552894214</v>
      </c>
      <c r="O14" s="342"/>
      <c r="P14" s="342">
        <v>3426</v>
      </c>
      <c r="Q14" s="343">
        <v>83.663003663003664</v>
      </c>
      <c r="R14" s="342">
        <v>347</v>
      </c>
      <c r="S14" s="343">
        <v>10.128429655575015</v>
      </c>
    </row>
    <row r="15" spans="1:21" s="276" customFormat="1" ht="18" customHeight="1" x14ac:dyDescent="0.2">
      <c r="A15" s="319"/>
      <c r="B15" s="332" t="s">
        <v>9</v>
      </c>
      <c r="C15" s="342">
        <f t="shared" si="0"/>
        <v>1107</v>
      </c>
      <c r="D15" s="343">
        <f t="shared" si="1"/>
        <v>1.6771456707825163</v>
      </c>
      <c r="E15" s="339"/>
      <c r="F15" s="342">
        <v>319</v>
      </c>
      <c r="G15" s="343">
        <v>28.816621499548329</v>
      </c>
      <c r="H15" s="342">
        <v>61</v>
      </c>
      <c r="I15" s="343">
        <v>19.122257053291534</v>
      </c>
      <c r="J15" s="342"/>
      <c r="K15" s="342">
        <v>372</v>
      </c>
      <c r="L15" s="343">
        <v>33.604336043360433</v>
      </c>
      <c r="M15" s="342">
        <v>81</v>
      </c>
      <c r="N15" s="343">
        <v>21.774193548387096</v>
      </c>
      <c r="O15" s="342"/>
      <c r="P15" s="342">
        <v>416</v>
      </c>
      <c r="Q15" s="343">
        <v>37.579042457091241</v>
      </c>
      <c r="R15" s="342">
        <v>138</v>
      </c>
      <c r="S15" s="343">
        <v>33.17307692307692</v>
      </c>
    </row>
    <row r="16" spans="1:21" s="276" customFormat="1" ht="18" customHeight="1" x14ac:dyDescent="0.2">
      <c r="A16" s="319"/>
      <c r="B16" s="332" t="s">
        <v>8</v>
      </c>
      <c r="C16" s="342">
        <f t="shared" si="0"/>
        <v>6972</v>
      </c>
      <c r="D16" s="343">
        <f t="shared" si="1"/>
        <v>10.562836148776608</v>
      </c>
      <c r="E16" s="339"/>
      <c r="F16" s="342">
        <v>2932</v>
      </c>
      <c r="G16" s="343">
        <v>42.053930005737236</v>
      </c>
      <c r="H16" s="342">
        <v>0</v>
      </c>
      <c r="I16" s="343">
        <v>0</v>
      </c>
      <c r="J16" s="342"/>
      <c r="K16" s="342">
        <v>3433</v>
      </c>
      <c r="L16" s="343">
        <v>49.239816408491102</v>
      </c>
      <c r="M16" s="342">
        <v>1</v>
      </c>
      <c r="N16" s="343">
        <v>2.9129041654529564E-2</v>
      </c>
      <c r="O16" s="342"/>
      <c r="P16" s="342">
        <v>607</v>
      </c>
      <c r="Q16" s="343">
        <v>8.7062535857716572</v>
      </c>
      <c r="R16" s="342">
        <v>98</v>
      </c>
      <c r="S16" s="343">
        <v>16.144975288303129</v>
      </c>
    </row>
    <row r="17" spans="1:19" s="276" customFormat="1" ht="18" customHeight="1" x14ac:dyDescent="0.2">
      <c r="A17" s="319"/>
      <c r="B17" s="332" t="s">
        <v>7</v>
      </c>
      <c r="C17" s="342">
        <f t="shared" si="0"/>
        <v>13089</v>
      </c>
      <c r="D17" s="343">
        <f t="shared" si="1"/>
        <v>19.830315885160214</v>
      </c>
      <c r="E17" s="339"/>
      <c r="F17" s="342">
        <v>5484</v>
      </c>
      <c r="G17" s="343">
        <v>41.897776759110705</v>
      </c>
      <c r="H17" s="342">
        <v>13</v>
      </c>
      <c r="I17" s="343">
        <v>0.23705324580598103</v>
      </c>
      <c r="J17" s="342"/>
      <c r="K17" s="342">
        <v>4252</v>
      </c>
      <c r="L17" s="343">
        <v>32.485292994117202</v>
      </c>
      <c r="M17" s="342">
        <v>25</v>
      </c>
      <c r="N17" s="343">
        <v>0.58795860771401698</v>
      </c>
      <c r="O17" s="342"/>
      <c r="P17" s="342">
        <v>3353</v>
      </c>
      <c r="Q17" s="343">
        <v>25.616930246772096</v>
      </c>
      <c r="R17" s="342">
        <v>52</v>
      </c>
      <c r="S17" s="343">
        <v>1.5508499850879809</v>
      </c>
    </row>
    <row r="18" spans="1:19" s="276" customFormat="1" ht="18" customHeight="1" x14ac:dyDescent="0.2">
      <c r="A18" s="319"/>
      <c r="B18" s="332" t="s">
        <v>43</v>
      </c>
      <c r="C18" s="342">
        <f t="shared" si="0"/>
        <v>8380</v>
      </c>
      <c r="D18" s="343">
        <f t="shared" si="1"/>
        <v>12.696007878191045</v>
      </c>
      <c r="E18" s="339"/>
      <c r="F18" s="342">
        <v>2583</v>
      </c>
      <c r="G18" s="343">
        <v>30.823389021479713</v>
      </c>
      <c r="H18" s="342">
        <v>285</v>
      </c>
      <c r="I18" s="343">
        <v>11.033681765389082</v>
      </c>
      <c r="J18" s="342"/>
      <c r="K18" s="342">
        <v>2106</v>
      </c>
      <c r="L18" s="343">
        <v>25.131264916467781</v>
      </c>
      <c r="M18" s="342">
        <v>432</v>
      </c>
      <c r="N18" s="343">
        <v>20.512820512820511</v>
      </c>
      <c r="O18" s="342"/>
      <c r="P18" s="342">
        <v>3691</v>
      </c>
      <c r="Q18" s="343">
        <v>44.045346062052502</v>
      </c>
      <c r="R18" s="342">
        <v>1421</v>
      </c>
      <c r="S18" s="343">
        <v>38.499051747493908</v>
      </c>
    </row>
    <row r="19" spans="1:19" s="276" customFormat="1" ht="18" customHeight="1" x14ac:dyDescent="0.2">
      <c r="A19" s="319"/>
      <c r="B19" s="332" t="s">
        <v>44</v>
      </c>
      <c r="C19" s="342">
        <f t="shared" si="0"/>
        <v>202</v>
      </c>
      <c r="D19" s="343">
        <f t="shared" si="1"/>
        <v>0.30603742140746915</v>
      </c>
      <c r="E19" s="339"/>
      <c r="F19" s="342">
        <v>64</v>
      </c>
      <c r="G19" s="343">
        <v>31.683168316831683</v>
      </c>
      <c r="H19" s="342">
        <v>63</v>
      </c>
      <c r="I19" s="343">
        <v>98.4375</v>
      </c>
      <c r="J19" s="342"/>
      <c r="K19" s="342">
        <v>127</v>
      </c>
      <c r="L19" s="343">
        <v>62.871287128712872</v>
      </c>
      <c r="M19" s="342">
        <v>127</v>
      </c>
      <c r="N19" s="343">
        <v>100</v>
      </c>
      <c r="O19" s="342"/>
      <c r="P19" s="342">
        <v>11</v>
      </c>
      <c r="Q19" s="343">
        <v>5.4455445544554459</v>
      </c>
      <c r="R19" s="342">
        <v>11</v>
      </c>
      <c r="S19" s="343">
        <v>100</v>
      </c>
    </row>
    <row r="20" spans="1:19" s="276" customFormat="1" ht="18" customHeight="1" x14ac:dyDescent="0.2">
      <c r="A20" s="319"/>
      <c r="B20" s="332" t="s">
        <v>6</v>
      </c>
      <c r="C20" s="342">
        <f t="shared" si="0"/>
        <v>1220</v>
      </c>
      <c r="D20" s="343">
        <f t="shared" si="1"/>
        <v>1.8483448223619421</v>
      </c>
      <c r="E20" s="339"/>
      <c r="F20" s="342">
        <v>7</v>
      </c>
      <c r="G20" s="343">
        <v>0.57377049180327866</v>
      </c>
      <c r="H20" s="342">
        <v>1</v>
      </c>
      <c r="I20" s="343">
        <v>14.285714285714285</v>
      </c>
      <c r="J20" s="342"/>
      <c r="K20" s="342">
        <v>252</v>
      </c>
      <c r="L20" s="343">
        <v>20.655737704918035</v>
      </c>
      <c r="M20" s="342">
        <v>88</v>
      </c>
      <c r="N20" s="343">
        <v>34.920634920634917</v>
      </c>
      <c r="O20" s="342"/>
      <c r="P20" s="342">
        <v>961</v>
      </c>
      <c r="Q20" s="343">
        <v>78.770491803278688</v>
      </c>
      <c r="R20" s="342">
        <v>505</v>
      </c>
      <c r="S20" s="343">
        <v>52.549427679500518</v>
      </c>
    </row>
    <row r="21" spans="1:19" s="276" customFormat="1" ht="18" customHeight="1" x14ac:dyDescent="0.2">
      <c r="A21" s="319"/>
      <c r="B21" s="332" t="s">
        <v>5</v>
      </c>
      <c r="C21" s="342">
        <f t="shared" si="0"/>
        <v>1233</v>
      </c>
      <c r="D21" s="343">
        <f t="shared" si="1"/>
        <v>1.8680402999772745</v>
      </c>
      <c r="E21" s="339"/>
      <c r="F21" s="342">
        <v>259</v>
      </c>
      <c r="G21" s="343">
        <v>21.005677210056774</v>
      </c>
      <c r="H21" s="342">
        <v>48</v>
      </c>
      <c r="I21" s="343">
        <v>18.532818532818531</v>
      </c>
      <c r="J21" s="342"/>
      <c r="K21" s="342">
        <v>219</v>
      </c>
      <c r="L21" s="343">
        <v>17.761557177615572</v>
      </c>
      <c r="M21" s="342">
        <v>64</v>
      </c>
      <c r="N21" s="343">
        <v>29.223744292237441</v>
      </c>
      <c r="O21" s="342"/>
      <c r="P21" s="342">
        <v>755</v>
      </c>
      <c r="Q21" s="343">
        <v>61.232765612327654</v>
      </c>
      <c r="R21" s="342">
        <v>677</v>
      </c>
      <c r="S21" s="343">
        <v>89.668874172185426</v>
      </c>
    </row>
    <row r="22" spans="1:19" s="276" customFormat="1" ht="18" customHeight="1" x14ac:dyDescent="0.2">
      <c r="A22" s="319"/>
      <c r="B22" s="332" t="s">
        <v>38</v>
      </c>
      <c r="C22" s="342">
        <f t="shared" si="0"/>
        <v>5419</v>
      </c>
      <c r="D22" s="343">
        <f t="shared" si="1"/>
        <v>8.2099840921142331</v>
      </c>
      <c r="E22" s="339"/>
      <c r="F22" s="342">
        <v>1380</v>
      </c>
      <c r="G22" s="343">
        <v>25.465953127883374</v>
      </c>
      <c r="H22" s="342">
        <v>9</v>
      </c>
      <c r="I22" s="343">
        <v>0.65217391304347827</v>
      </c>
      <c r="J22" s="342"/>
      <c r="K22" s="342">
        <v>1958</v>
      </c>
      <c r="L22" s="343">
        <v>36.132127698837422</v>
      </c>
      <c r="M22" s="342">
        <v>73</v>
      </c>
      <c r="N22" s="343">
        <v>3.7282941777323804</v>
      </c>
      <c r="O22" s="342"/>
      <c r="P22" s="342">
        <v>2081</v>
      </c>
      <c r="Q22" s="343">
        <v>38.401919173279204</v>
      </c>
      <c r="R22" s="342">
        <v>217</v>
      </c>
      <c r="S22" s="343">
        <v>10.427679000480538</v>
      </c>
    </row>
    <row r="23" spans="1:19" s="276" customFormat="1" ht="18" customHeight="1" x14ac:dyDescent="0.2">
      <c r="A23" s="319"/>
      <c r="B23" s="332" t="s">
        <v>45</v>
      </c>
      <c r="C23" s="342">
        <f t="shared" si="0"/>
        <v>4369</v>
      </c>
      <c r="D23" s="343">
        <f t="shared" si="1"/>
        <v>6.619195515491251</v>
      </c>
      <c r="E23" s="339"/>
      <c r="F23" s="342">
        <v>1784</v>
      </c>
      <c r="G23" s="343">
        <v>40.833142595559622</v>
      </c>
      <c r="H23" s="342">
        <v>23</v>
      </c>
      <c r="I23" s="343">
        <v>1.289237668161435</v>
      </c>
      <c r="J23" s="342"/>
      <c r="K23" s="342">
        <v>1913</v>
      </c>
      <c r="L23" s="343">
        <v>43.785763332570383</v>
      </c>
      <c r="M23" s="342">
        <v>52</v>
      </c>
      <c r="N23" s="343">
        <v>2.7182435964453737</v>
      </c>
      <c r="O23" s="342"/>
      <c r="P23" s="342">
        <v>672</v>
      </c>
      <c r="Q23" s="343">
        <v>15.381094071869994</v>
      </c>
      <c r="R23" s="342">
        <v>86</v>
      </c>
      <c r="S23" s="343">
        <v>12.797619047619047</v>
      </c>
    </row>
    <row r="24" spans="1:19" s="276" customFormat="1" ht="18" customHeight="1" x14ac:dyDescent="0.2">
      <c r="A24" s="319">
        <v>47094</v>
      </c>
      <c r="B24" s="332" t="s">
        <v>46</v>
      </c>
      <c r="C24" s="342">
        <f t="shared" si="0"/>
        <v>4203</v>
      </c>
      <c r="D24" s="343">
        <f t="shared" si="1"/>
        <v>6.3676994167108552</v>
      </c>
      <c r="E24" s="339"/>
      <c r="F24" s="342">
        <v>1523</v>
      </c>
      <c r="G24" s="343">
        <v>36.23602188912681</v>
      </c>
      <c r="H24" s="342">
        <v>35</v>
      </c>
      <c r="I24" s="343">
        <v>2.298095863427446</v>
      </c>
      <c r="J24" s="342"/>
      <c r="K24" s="342">
        <v>2093</v>
      </c>
      <c r="L24" s="343">
        <v>49.797763502260288</v>
      </c>
      <c r="M24" s="342">
        <v>116</v>
      </c>
      <c r="N24" s="343">
        <v>5.5422838031533681</v>
      </c>
      <c r="O24" s="342"/>
      <c r="P24" s="342">
        <v>587</v>
      </c>
      <c r="Q24" s="343">
        <v>13.966214608612896</v>
      </c>
      <c r="R24" s="342">
        <v>32</v>
      </c>
      <c r="S24" s="343">
        <v>5.4514480408858601</v>
      </c>
    </row>
    <row r="25" spans="1:19" s="276" customFormat="1" ht="18" customHeight="1" x14ac:dyDescent="0.2">
      <c r="B25" s="332" t="s">
        <v>47</v>
      </c>
      <c r="C25" s="342">
        <f t="shared" si="0"/>
        <v>1740</v>
      </c>
      <c r="D25" s="343">
        <f t="shared" si="1"/>
        <v>2.6361639269752293</v>
      </c>
      <c r="E25" s="339"/>
      <c r="F25" s="342">
        <v>253</v>
      </c>
      <c r="G25" s="343">
        <v>14.540229885057471</v>
      </c>
      <c r="H25" s="342">
        <v>13</v>
      </c>
      <c r="I25" s="343">
        <v>5.1383399209486171</v>
      </c>
      <c r="J25" s="342"/>
      <c r="K25" s="342">
        <v>419</v>
      </c>
      <c r="L25" s="343">
        <v>24.080459770114942</v>
      </c>
      <c r="M25" s="342">
        <v>16</v>
      </c>
      <c r="N25" s="343">
        <v>3.8186157517899764</v>
      </c>
      <c r="O25" s="342"/>
      <c r="P25" s="342">
        <v>1068</v>
      </c>
      <c r="Q25" s="343">
        <v>61.379310344827587</v>
      </c>
      <c r="R25" s="342">
        <v>305</v>
      </c>
      <c r="S25" s="343">
        <v>28.558052434456926</v>
      </c>
    </row>
    <row r="26" spans="1:19" s="276" customFormat="1" ht="18" customHeight="1" x14ac:dyDescent="0.2">
      <c r="B26" s="332" t="s">
        <v>48</v>
      </c>
      <c r="C26" s="342">
        <f t="shared" si="0"/>
        <v>799</v>
      </c>
      <c r="D26" s="343">
        <f t="shared" si="1"/>
        <v>1.2105143549731081</v>
      </c>
      <c r="E26" s="339"/>
      <c r="F26" s="342">
        <v>214</v>
      </c>
      <c r="G26" s="343">
        <v>26.783479349186486</v>
      </c>
      <c r="H26" s="342">
        <v>6</v>
      </c>
      <c r="I26" s="343">
        <v>2.8037383177570092</v>
      </c>
      <c r="J26" s="342"/>
      <c r="K26" s="342">
        <v>334</v>
      </c>
      <c r="L26" s="343">
        <v>41.802252816020022</v>
      </c>
      <c r="M26" s="342">
        <v>18</v>
      </c>
      <c r="N26" s="343">
        <v>5.3892215568862278</v>
      </c>
      <c r="O26" s="342"/>
      <c r="P26" s="342">
        <v>251</v>
      </c>
      <c r="Q26" s="343">
        <v>31.414267834793492</v>
      </c>
      <c r="R26" s="342">
        <v>7</v>
      </c>
      <c r="S26" s="343">
        <v>2.788844621513944</v>
      </c>
    </row>
    <row r="27" spans="1:19" s="276" customFormat="1" ht="18" customHeight="1" x14ac:dyDescent="0.2">
      <c r="B27" s="332" t="s">
        <v>49</v>
      </c>
      <c r="C27" s="342">
        <f t="shared" si="0"/>
        <v>1048</v>
      </c>
      <c r="D27" s="343">
        <f t="shared" si="1"/>
        <v>1.5877585031437011</v>
      </c>
      <c r="E27" s="339"/>
      <c r="F27" s="342">
        <v>368</v>
      </c>
      <c r="G27" s="343">
        <v>35.114503816793892</v>
      </c>
      <c r="H27" s="342">
        <v>24</v>
      </c>
      <c r="I27" s="343">
        <v>6.5217391304347823</v>
      </c>
      <c r="J27" s="342"/>
      <c r="K27" s="342">
        <v>506</v>
      </c>
      <c r="L27" s="343">
        <v>48.282442748091604</v>
      </c>
      <c r="M27" s="342">
        <v>23</v>
      </c>
      <c r="N27" s="343">
        <v>4.5454545454545459</v>
      </c>
      <c r="O27" s="342"/>
      <c r="P27" s="342">
        <v>174</v>
      </c>
      <c r="Q27" s="343">
        <v>16.603053435114504</v>
      </c>
      <c r="R27" s="342">
        <v>16</v>
      </c>
      <c r="S27" s="343">
        <v>9.1954022988505741</v>
      </c>
    </row>
    <row r="28" spans="1:19" s="276" customFormat="1" ht="18" customHeight="1" x14ac:dyDescent="0.2">
      <c r="B28" s="337" t="s">
        <v>4</v>
      </c>
      <c r="C28" s="344">
        <f t="shared" si="0"/>
        <v>558</v>
      </c>
      <c r="D28" s="345">
        <f t="shared" si="1"/>
        <v>0.8453905007196425</v>
      </c>
      <c r="E28" s="339"/>
      <c r="F28" s="344">
        <v>174</v>
      </c>
      <c r="G28" s="345">
        <v>31.182795698924732</v>
      </c>
      <c r="H28" s="344">
        <v>10</v>
      </c>
      <c r="I28" s="345">
        <v>5.7471264367816088</v>
      </c>
      <c r="J28" s="342"/>
      <c r="K28" s="344">
        <v>186</v>
      </c>
      <c r="L28" s="345">
        <v>33.333333333333329</v>
      </c>
      <c r="M28" s="344">
        <v>18</v>
      </c>
      <c r="N28" s="345">
        <v>9.67741935483871</v>
      </c>
      <c r="O28" s="342"/>
      <c r="P28" s="344">
        <v>198</v>
      </c>
      <c r="Q28" s="345">
        <v>35.483870967741936</v>
      </c>
      <c r="R28" s="344">
        <v>27</v>
      </c>
      <c r="S28" s="345">
        <v>13.636363636363635</v>
      </c>
    </row>
    <row r="29" spans="1:19" s="213" customFormat="1" ht="18" customHeight="1" x14ac:dyDescent="0.2">
      <c r="B29" s="333" t="s">
        <v>3</v>
      </c>
      <c r="C29" s="334">
        <f>SUM(C11:C28)</f>
        <v>66005</v>
      </c>
      <c r="D29" s="335">
        <f t="shared" si="1"/>
        <v>100</v>
      </c>
      <c r="E29" s="350"/>
      <c r="F29" s="334">
        <f>SUM(F11:F28)</f>
        <v>21202</v>
      </c>
      <c r="G29" s="335">
        <f t="shared" ref="G29" si="2">F29/$C29*100</f>
        <v>32.121808953867131</v>
      </c>
      <c r="H29" s="334">
        <f>SUM(H11:H28)</f>
        <v>620</v>
      </c>
      <c r="I29" s="335">
        <f t="shared" ref="I29" si="3">H29/F29*100</f>
        <v>2.9242524290161307</v>
      </c>
      <c r="J29" s="353"/>
      <c r="K29" s="334">
        <f>SUM(K11:K28)</f>
        <v>22339</v>
      </c>
      <c r="L29" s="335">
        <f t="shared" ref="L29" si="4">K29/$C29*100</f>
        <v>33.844405726838879</v>
      </c>
      <c r="M29" s="334">
        <f>SUM(M11:M28)</f>
        <v>1269</v>
      </c>
      <c r="N29" s="335">
        <f t="shared" ref="N29" si="5">M29/K29*100</f>
        <v>5.6806481937418862</v>
      </c>
      <c r="O29" s="353"/>
      <c r="P29" s="334">
        <f>SUM(P11:P28)</f>
        <v>22464</v>
      </c>
      <c r="Q29" s="354">
        <f t="shared" ref="Q29" si="6">P29/$C29*100</f>
        <v>34.03378531929399</v>
      </c>
      <c r="R29" s="334">
        <f>SUM(R11:R28)</f>
        <v>6539</v>
      </c>
      <c r="S29" s="354">
        <f t="shared" ref="S29" si="7">R29/P29*100</f>
        <v>29.108796296296298</v>
      </c>
    </row>
    <row r="30" spans="1:19" s="257" customFormat="1" ht="6.75" customHeight="1" x14ac:dyDescent="0.2">
      <c r="B30" s="1159"/>
      <c r="C30" s="1159"/>
      <c r="D30" s="1159"/>
      <c r="E30" s="294"/>
    </row>
    <row r="31" spans="1:19" x14ac:dyDescent="0.2">
      <c r="B31" s="1175"/>
      <c r="C31" s="1175"/>
      <c r="D31" s="1175"/>
      <c r="E31" s="1175"/>
      <c r="F31" s="1175"/>
      <c r="G31" s="1175"/>
      <c r="H31" s="1175"/>
      <c r="I31" s="1175"/>
      <c r="J31" s="1175"/>
      <c r="K31" s="1175"/>
      <c r="L31" s="1175"/>
      <c r="M31" s="1175"/>
      <c r="N31" s="1175"/>
      <c r="O31" s="1175"/>
      <c r="P31" s="1175"/>
      <c r="Q31" s="1175"/>
    </row>
    <row r="32" spans="1:19" x14ac:dyDescent="0.2">
      <c r="F32" s="320"/>
      <c r="K32" s="320"/>
    </row>
    <row r="33" spans="2:11" x14ac:dyDescent="0.2">
      <c r="B33" s="320"/>
      <c r="K33" s="320"/>
    </row>
  </sheetData>
  <mergeCells count="17">
    <mergeCell ref="R8:S8"/>
    <mergeCell ref="B4:S4"/>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9">
    <pageSetUpPr fitToPage="1"/>
  </sheetPr>
  <dimension ref="A1:U33"/>
  <sheetViews>
    <sheetView zoomScaleNormal="100" workbookViewId="0"/>
  </sheetViews>
  <sheetFormatPr baseColWidth="10" defaultColWidth="11.42578125" defaultRowHeight="12.75" x14ac:dyDescent="0.2"/>
  <cols>
    <col min="1" max="1" width="1" style="265" customWidth="1"/>
    <col min="2" max="2" width="30.28515625" style="265" customWidth="1"/>
    <col min="3" max="3" width="10.140625" style="265" customWidth="1"/>
    <col min="4" max="4" width="8.140625" style="265" customWidth="1"/>
    <col min="5" max="5" width="0.85546875" style="265" customWidth="1"/>
    <col min="6" max="6" width="10" style="265" customWidth="1"/>
    <col min="7" max="7" width="7.140625" style="265" customWidth="1"/>
    <col min="8" max="9" width="8" style="265" customWidth="1"/>
    <col min="10" max="10" width="0.7109375" style="265" customWidth="1"/>
    <col min="11" max="11" width="10.140625" style="265" customWidth="1"/>
    <col min="12" max="14" width="8" style="265" customWidth="1"/>
    <col min="15" max="15" width="0.5703125" style="265" customWidth="1"/>
    <col min="16" max="16" width="9" style="265" customWidth="1"/>
    <col min="17" max="17" width="7.42578125" style="265" customWidth="1"/>
    <col min="18" max="18" width="8" style="265" customWidth="1"/>
    <col min="19" max="19" width="8.85546875" style="265" customWidth="1"/>
    <col min="20" max="20" width="7.5703125" style="265" customWidth="1"/>
    <col min="21" max="21" width="8.28515625" style="265" customWidth="1"/>
    <col min="22" max="22" width="8.85546875" style="265" customWidth="1"/>
    <col min="23" max="16384" width="11.42578125" style="265"/>
  </cols>
  <sheetData>
    <row r="1" spans="1:21" ht="9.75" customHeight="1" x14ac:dyDescent="0.2">
      <c r="B1" s="265" t="s">
        <v>58</v>
      </c>
    </row>
    <row r="2" spans="1:21" s="206" customFormat="1" ht="49.5" customHeight="1" x14ac:dyDescent="0.2">
      <c r="B2" s="1059"/>
      <c r="C2" s="1059"/>
      <c r="D2" s="1059"/>
      <c r="E2" s="207"/>
      <c r="F2" s="1160"/>
      <c r="G2" s="1160"/>
      <c r="H2" s="1160"/>
      <c r="I2" s="1160"/>
      <c r="J2" s="1160"/>
      <c r="K2" s="1160"/>
      <c r="L2" s="1160"/>
      <c r="M2" s="1160"/>
      <c r="N2" s="1160"/>
      <c r="O2" s="1160"/>
      <c r="P2" s="1160"/>
      <c r="Q2" s="1160"/>
      <c r="S2" s="207"/>
    </row>
    <row r="3" spans="1:21" s="206" customFormat="1" ht="3" customHeight="1" x14ac:dyDescent="0.2">
      <c r="B3" s="207"/>
      <c r="C3" s="207"/>
      <c r="D3" s="207"/>
      <c r="E3" s="207"/>
      <c r="K3" s="207"/>
      <c r="P3" s="207"/>
      <c r="S3" s="207"/>
    </row>
    <row r="4" spans="1:21" s="209" customFormat="1" ht="15" customHeight="1" x14ac:dyDescent="0.2">
      <c r="B4" s="1174" t="s">
        <v>449</v>
      </c>
      <c r="C4" s="1174"/>
      <c r="D4" s="1174"/>
      <c r="E4" s="1174"/>
      <c r="F4" s="1174"/>
      <c r="G4" s="1174"/>
      <c r="H4" s="1174"/>
      <c r="I4" s="1174"/>
      <c r="J4" s="1174"/>
      <c r="K4" s="1174"/>
      <c r="L4" s="1174"/>
      <c r="M4" s="1174"/>
      <c r="N4" s="1174"/>
      <c r="O4" s="1174"/>
      <c r="P4" s="1174"/>
      <c r="Q4" s="1174"/>
      <c r="R4" s="1174"/>
      <c r="S4" s="1174"/>
      <c r="T4" s="315"/>
    </row>
    <row r="5" spans="1:21" s="316" customFormat="1" ht="15" customHeight="1" x14ac:dyDescent="0.2">
      <c r="B5" s="1161" t="str">
        <f>porsaad!B6</f>
        <v>Situación a 28 de febrero de 2023</v>
      </c>
      <c r="C5" s="1161"/>
      <c r="D5" s="1161"/>
      <c r="E5" s="1161"/>
      <c r="F5" s="1161"/>
      <c r="G5" s="1161"/>
      <c r="H5" s="1161"/>
      <c r="I5" s="1161"/>
      <c r="J5" s="1161"/>
      <c r="K5" s="1161"/>
      <c r="L5" s="1161"/>
      <c r="M5" s="1161"/>
      <c r="N5" s="1161"/>
      <c r="O5" s="1161"/>
      <c r="P5" s="1161"/>
      <c r="Q5" s="1161"/>
      <c r="R5" s="1161"/>
      <c r="S5" s="1161"/>
      <c r="T5" s="317"/>
      <c r="U5" s="91"/>
    </row>
    <row r="6" spans="1:21" s="209" customFormat="1" ht="4.5" customHeight="1" x14ac:dyDescent="0.2"/>
    <row r="7" spans="1:21" s="212" customFormat="1" ht="15" customHeight="1" x14ac:dyDescent="0.2">
      <c r="A7" s="213"/>
      <c r="B7" s="1162" t="s">
        <v>15</v>
      </c>
      <c r="C7" s="1165" t="s">
        <v>79</v>
      </c>
      <c r="D7" s="1166"/>
      <c r="E7" s="348"/>
      <c r="F7" s="1176" t="s">
        <v>34</v>
      </c>
      <c r="G7" s="1177"/>
      <c r="H7" s="1177"/>
      <c r="I7" s="1178"/>
      <c r="J7" s="352"/>
      <c r="K7" s="1176" t="s">
        <v>52</v>
      </c>
      <c r="L7" s="1177"/>
      <c r="M7" s="1177"/>
      <c r="N7" s="1178"/>
      <c r="O7" s="352"/>
      <c r="P7" s="1176" t="s">
        <v>53</v>
      </c>
      <c r="Q7" s="1177"/>
      <c r="R7" s="1177"/>
      <c r="S7" s="1178"/>
    </row>
    <row r="8" spans="1:21" s="212" customFormat="1" ht="29.25" customHeight="1" x14ac:dyDescent="0.2">
      <c r="A8" s="213"/>
      <c r="B8" s="1163"/>
      <c r="C8" s="1167"/>
      <c r="D8" s="1168"/>
      <c r="E8" s="348"/>
      <c r="F8" s="1179" t="s">
        <v>75</v>
      </c>
      <c r="G8" s="1180"/>
      <c r="H8" s="1181" t="s">
        <v>137</v>
      </c>
      <c r="I8" s="1182"/>
      <c r="J8" s="330"/>
      <c r="K8" s="1179" t="s">
        <v>75</v>
      </c>
      <c r="L8" s="1180"/>
      <c r="M8" s="1181" t="s">
        <v>137</v>
      </c>
      <c r="N8" s="1182"/>
      <c r="O8" s="330"/>
      <c r="P8" s="1179" t="s">
        <v>75</v>
      </c>
      <c r="Q8" s="1180"/>
      <c r="R8" s="1181" t="s">
        <v>137</v>
      </c>
      <c r="S8" s="1182"/>
    </row>
    <row r="9" spans="1:21" s="217" customFormat="1" ht="29.25" customHeight="1" x14ac:dyDescent="0.2">
      <c r="A9" s="318"/>
      <c r="B9" s="1164"/>
      <c r="C9" s="323" t="s">
        <v>12</v>
      </c>
      <c r="D9" s="325" t="s">
        <v>13</v>
      </c>
      <c r="E9" s="349"/>
      <c r="F9" s="347" t="s">
        <v>12</v>
      </c>
      <c r="G9" s="325" t="s">
        <v>77</v>
      </c>
      <c r="H9" s="323" t="s">
        <v>12</v>
      </c>
      <c r="I9" s="324" t="s">
        <v>138</v>
      </c>
      <c r="J9" s="322"/>
      <c r="K9" s="323" t="s">
        <v>12</v>
      </c>
      <c r="L9" s="325" t="s">
        <v>77</v>
      </c>
      <c r="M9" s="323" t="s">
        <v>12</v>
      </c>
      <c r="N9" s="324" t="s">
        <v>138</v>
      </c>
      <c r="O9" s="322"/>
      <c r="P9" s="323" t="s">
        <v>12</v>
      </c>
      <c r="Q9" s="325" t="s">
        <v>77</v>
      </c>
      <c r="R9" s="323" t="s">
        <v>12</v>
      </c>
      <c r="S9" s="324" t="s">
        <v>138</v>
      </c>
    </row>
    <row r="10" spans="1:21" s="217" customFormat="1" ht="6" customHeight="1" x14ac:dyDescent="0.2">
      <c r="A10" s="318"/>
      <c r="B10" s="321"/>
      <c r="C10" s="322"/>
      <c r="D10" s="322"/>
      <c r="E10" s="322"/>
      <c r="F10" s="322"/>
      <c r="G10" s="322"/>
      <c r="H10" s="322"/>
      <c r="I10" s="322"/>
      <c r="J10" s="322"/>
      <c r="K10" s="322"/>
      <c r="L10" s="322"/>
      <c r="M10" s="322"/>
      <c r="N10" s="322"/>
      <c r="O10" s="322"/>
      <c r="P10" s="322"/>
      <c r="Q10" s="322"/>
    </row>
    <row r="11" spans="1:21" s="276" customFormat="1" ht="18" customHeight="1" x14ac:dyDescent="0.2">
      <c r="A11" s="319"/>
      <c r="B11" s="331" t="s">
        <v>11</v>
      </c>
      <c r="C11" s="336">
        <f>F11+K11+P11</f>
        <v>121406</v>
      </c>
      <c r="D11" s="341">
        <f>C11/C$29*100</f>
        <v>33.187087744619667</v>
      </c>
      <c r="E11" s="339"/>
      <c r="F11" s="336">
        <v>26803</v>
      </c>
      <c r="G11" s="341">
        <v>22.077162578455763</v>
      </c>
      <c r="H11" s="336">
        <v>409</v>
      </c>
      <c r="I11" s="341">
        <v>1.5259485878446442</v>
      </c>
      <c r="J11" s="342"/>
      <c r="K11" s="336">
        <v>53864</v>
      </c>
      <c r="L11" s="341">
        <v>44.366835247022394</v>
      </c>
      <c r="M11" s="336">
        <v>969</v>
      </c>
      <c r="N11" s="341">
        <v>1.7989751967919205</v>
      </c>
      <c r="O11" s="342"/>
      <c r="P11" s="336">
        <v>40739</v>
      </c>
      <c r="Q11" s="341">
        <v>33.556002174521851</v>
      </c>
      <c r="R11" s="336">
        <v>6715</v>
      </c>
      <c r="S11" s="341">
        <v>16.482976999926361</v>
      </c>
    </row>
    <row r="12" spans="1:21" s="276" customFormat="1" ht="18" customHeight="1" x14ac:dyDescent="0.2">
      <c r="A12" s="319"/>
      <c r="B12" s="332" t="s">
        <v>10</v>
      </c>
      <c r="C12" s="342">
        <f t="shared" ref="C12:C28" si="0">F12+K12+P12</f>
        <v>3302</v>
      </c>
      <c r="D12" s="343">
        <f t="shared" ref="D12:D29" si="1">C12/C$29*100</f>
        <v>0.90262230641594432</v>
      </c>
      <c r="E12" s="339"/>
      <c r="F12" s="342">
        <v>636</v>
      </c>
      <c r="G12" s="343">
        <v>19.261053906723198</v>
      </c>
      <c r="H12" s="342">
        <v>6</v>
      </c>
      <c r="I12" s="343">
        <v>0.94339622641509435</v>
      </c>
      <c r="J12" s="342"/>
      <c r="K12" s="342">
        <v>1223</v>
      </c>
      <c r="L12" s="343">
        <v>37.038158691702002</v>
      </c>
      <c r="M12" s="342">
        <v>43</v>
      </c>
      <c r="N12" s="343">
        <v>3.5159443990188062</v>
      </c>
      <c r="O12" s="342"/>
      <c r="P12" s="342">
        <v>1443</v>
      </c>
      <c r="Q12" s="343">
        <v>43.7007874015748</v>
      </c>
      <c r="R12" s="342">
        <v>120</v>
      </c>
      <c r="S12" s="343">
        <v>8.3160083160083165</v>
      </c>
    </row>
    <row r="13" spans="1:21" s="276" customFormat="1" ht="18" customHeight="1" x14ac:dyDescent="0.2">
      <c r="A13" s="319"/>
      <c r="B13" s="332" t="s">
        <v>40</v>
      </c>
      <c r="C13" s="342">
        <f t="shared" si="0"/>
        <v>2443</v>
      </c>
      <c r="D13" s="343">
        <f t="shared" si="1"/>
        <v>0.6678092957523174</v>
      </c>
      <c r="E13" s="339"/>
      <c r="F13" s="342">
        <v>211</v>
      </c>
      <c r="G13" s="343">
        <v>8.6369218174375764</v>
      </c>
      <c r="H13" s="342">
        <v>10</v>
      </c>
      <c r="I13" s="343">
        <v>4.7393364928909953</v>
      </c>
      <c r="J13" s="342"/>
      <c r="K13" s="342">
        <v>688</v>
      </c>
      <c r="L13" s="343">
        <v>28.162095783872289</v>
      </c>
      <c r="M13" s="342">
        <v>38</v>
      </c>
      <c r="N13" s="343">
        <v>5.5232558139534884</v>
      </c>
      <c r="O13" s="342"/>
      <c r="P13" s="342">
        <v>1544</v>
      </c>
      <c r="Q13" s="343">
        <v>63.20098239869013</v>
      </c>
      <c r="R13" s="342">
        <v>128</v>
      </c>
      <c r="S13" s="343">
        <v>8.2901554404145088</v>
      </c>
    </row>
    <row r="14" spans="1:21" s="276" customFormat="1" ht="18" customHeight="1" x14ac:dyDescent="0.2">
      <c r="A14" s="319"/>
      <c r="B14" s="332" t="s">
        <v>41</v>
      </c>
      <c r="C14" s="342">
        <f t="shared" si="0"/>
        <v>11354</v>
      </c>
      <c r="D14" s="343">
        <f t="shared" si="1"/>
        <v>3.1036867556167875</v>
      </c>
      <c r="E14" s="339"/>
      <c r="F14" s="342">
        <v>1899</v>
      </c>
      <c r="G14" s="343">
        <v>16.725383124889905</v>
      </c>
      <c r="H14" s="342">
        <v>114</v>
      </c>
      <c r="I14" s="343">
        <v>6.0031595576619274</v>
      </c>
      <c r="J14" s="342"/>
      <c r="K14" s="342">
        <v>3790</v>
      </c>
      <c r="L14" s="343">
        <v>33.380306499911924</v>
      </c>
      <c r="M14" s="342">
        <v>180</v>
      </c>
      <c r="N14" s="343">
        <v>4.7493403693931393</v>
      </c>
      <c r="O14" s="342"/>
      <c r="P14" s="342">
        <v>5665</v>
      </c>
      <c r="Q14" s="343">
        <v>49.894310375198167</v>
      </c>
      <c r="R14" s="342">
        <v>234</v>
      </c>
      <c r="S14" s="343">
        <v>4.1306266548984993</v>
      </c>
    </row>
    <row r="15" spans="1:21" s="276" customFormat="1" ht="18" customHeight="1" x14ac:dyDescent="0.2">
      <c r="A15" s="319"/>
      <c r="B15" s="332" t="s">
        <v>9</v>
      </c>
      <c r="C15" s="342">
        <f t="shared" si="0"/>
        <v>1829</v>
      </c>
      <c r="D15" s="343">
        <f t="shared" si="1"/>
        <v>0.49996856403233259</v>
      </c>
      <c r="E15" s="339"/>
      <c r="F15" s="342">
        <v>454</v>
      </c>
      <c r="G15" s="343">
        <v>24.822307271733187</v>
      </c>
      <c r="H15" s="342">
        <v>30</v>
      </c>
      <c r="I15" s="343">
        <v>6.607929515418502</v>
      </c>
      <c r="J15" s="342"/>
      <c r="K15" s="342">
        <v>651</v>
      </c>
      <c r="L15" s="343">
        <v>35.593220338983052</v>
      </c>
      <c r="M15" s="342">
        <v>56</v>
      </c>
      <c r="N15" s="343">
        <v>8.6021505376344098</v>
      </c>
      <c r="O15" s="342"/>
      <c r="P15" s="342">
        <v>724</v>
      </c>
      <c r="Q15" s="343">
        <v>39.584472389283761</v>
      </c>
      <c r="R15" s="342">
        <v>77</v>
      </c>
      <c r="S15" s="343">
        <v>10.6353591160221</v>
      </c>
    </row>
    <row r="16" spans="1:21" s="276" customFormat="1" ht="18" customHeight="1" x14ac:dyDescent="0.2">
      <c r="A16" s="319"/>
      <c r="B16" s="332" t="s">
        <v>8</v>
      </c>
      <c r="C16" s="342">
        <f t="shared" si="0"/>
        <v>3183</v>
      </c>
      <c r="D16" s="343">
        <f t="shared" si="1"/>
        <v>0.87009291378617526</v>
      </c>
      <c r="E16" s="339"/>
      <c r="F16" s="342">
        <v>563</v>
      </c>
      <c r="G16" s="343">
        <v>17.68771599120327</v>
      </c>
      <c r="H16" s="342">
        <v>61</v>
      </c>
      <c r="I16" s="343">
        <v>10.834813499111901</v>
      </c>
      <c r="J16" s="342"/>
      <c r="K16" s="342">
        <v>1311</v>
      </c>
      <c r="L16" s="343">
        <v>41.187558906691798</v>
      </c>
      <c r="M16" s="342">
        <v>163</v>
      </c>
      <c r="N16" s="343">
        <v>12.433257055682684</v>
      </c>
      <c r="O16" s="342"/>
      <c r="P16" s="342">
        <v>1309</v>
      </c>
      <c r="Q16" s="343">
        <v>41.124725102104932</v>
      </c>
      <c r="R16" s="342">
        <v>277</v>
      </c>
      <c r="S16" s="343">
        <v>21.161191749427044</v>
      </c>
    </row>
    <row r="17" spans="1:19" s="276" customFormat="1" ht="18" customHeight="1" x14ac:dyDescent="0.2">
      <c r="A17" s="319"/>
      <c r="B17" s="332" t="s">
        <v>7</v>
      </c>
      <c r="C17" s="342">
        <f t="shared" si="0"/>
        <v>23607</v>
      </c>
      <c r="D17" s="343">
        <f t="shared" si="1"/>
        <v>6.4531207715206538</v>
      </c>
      <c r="E17" s="339"/>
      <c r="F17" s="342">
        <v>3265</v>
      </c>
      <c r="G17" s="343">
        <v>13.830643453213028</v>
      </c>
      <c r="H17" s="342">
        <v>163</v>
      </c>
      <c r="I17" s="343">
        <v>4.9923430321592646</v>
      </c>
      <c r="J17" s="342"/>
      <c r="K17" s="342">
        <v>7448</v>
      </c>
      <c r="L17" s="343">
        <v>31.549963993730675</v>
      </c>
      <c r="M17" s="342">
        <v>632</v>
      </c>
      <c r="N17" s="343">
        <v>8.4854994629430713</v>
      </c>
      <c r="O17" s="342"/>
      <c r="P17" s="342">
        <v>12894</v>
      </c>
      <c r="Q17" s="343">
        <v>54.619392553056301</v>
      </c>
      <c r="R17" s="342">
        <v>2384</v>
      </c>
      <c r="S17" s="343">
        <v>18.489219792151388</v>
      </c>
    </row>
    <row r="18" spans="1:19" s="276" customFormat="1" ht="18" customHeight="1" x14ac:dyDescent="0.2">
      <c r="A18" s="319"/>
      <c r="B18" s="332" t="s">
        <v>43</v>
      </c>
      <c r="C18" s="342">
        <f t="shared" si="0"/>
        <v>25638</v>
      </c>
      <c r="D18" s="343">
        <f t="shared" si="1"/>
        <v>7.0083072961514166</v>
      </c>
      <c r="E18" s="339"/>
      <c r="F18" s="342">
        <v>4727</v>
      </c>
      <c r="G18" s="343">
        <v>18.437475622123412</v>
      </c>
      <c r="H18" s="342">
        <v>929</v>
      </c>
      <c r="I18" s="343">
        <v>19.653056907129258</v>
      </c>
      <c r="J18" s="342"/>
      <c r="K18" s="342">
        <v>7584</v>
      </c>
      <c r="L18" s="343">
        <v>29.581090568687106</v>
      </c>
      <c r="M18" s="342">
        <v>2546</v>
      </c>
      <c r="N18" s="343">
        <v>33.570675105485229</v>
      </c>
      <c r="O18" s="342"/>
      <c r="P18" s="342">
        <v>13327</v>
      </c>
      <c r="Q18" s="343">
        <v>51.981433809189483</v>
      </c>
      <c r="R18" s="342">
        <v>6583</v>
      </c>
      <c r="S18" s="343">
        <v>49.395963082464171</v>
      </c>
    </row>
    <row r="19" spans="1:19" s="276" customFormat="1" ht="18" customHeight="1" x14ac:dyDescent="0.2">
      <c r="A19" s="319"/>
      <c r="B19" s="332" t="s">
        <v>44</v>
      </c>
      <c r="C19" s="342">
        <f t="shared" si="0"/>
        <v>24086</v>
      </c>
      <c r="D19" s="343">
        <f t="shared" si="1"/>
        <v>6.5840584107614886</v>
      </c>
      <c r="E19" s="339"/>
      <c r="F19" s="342">
        <v>3079</v>
      </c>
      <c r="G19" s="343">
        <v>12.783359627999669</v>
      </c>
      <c r="H19" s="342">
        <v>15</v>
      </c>
      <c r="I19" s="343">
        <v>0.4871711594673595</v>
      </c>
      <c r="J19" s="342"/>
      <c r="K19" s="342">
        <v>8959</v>
      </c>
      <c r="L19" s="343">
        <v>37.195881424894125</v>
      </c>
      <c r="M19" s="342">
        <v>42</v>
      </c>
      <c r="N19" s="343">
        <v>0.46880232168768843</v>
      </c>
      <c r="O19" s="342"/>
      <c r="P19" s="342">
        <v>12048</v>
      </c>
      <c r="Q19" s="343">
        <v>50.020758947106202</v>
      </c>
      <c r="R19" s="342">
        <v>38</v>
      </c>
      <c r="S19" s="343">
        <v>0.31540504648074369</v>
      </c>
    </row>
    <row r="20" spans="1:19" s="276" customFormat="1" ht="18" customHeight="1" x14ac:dyDescent="0.2">
      <c r="A20" s="319"/>
      <c r="B20" s="332" t="s">
        <v>6</v>
      </c>
      <c r="C20" s="342">
        <f t="shared" si="0"/>
        <v>37505</v>
      </c>
      <c r="D20" s="343">
        <f t="shared" si="1"/>
        <v>10.252225803188974</v>
      </c>
      <c r="E20" s="339"/>
      <c r="F20" s="342">
        <v>9580</v>
      </c>
      <c r="G20" s="343">
        <v>25.543260898546862</v>
      </c>
      <c r="H20" s="342">
        <v>262</v>
      </c>
      <c r="I20" s="343">
        <v>2.7348643006263047</v>
      </c>
      <c r="J20" s="342"/>
      <c r="K20" s="342">
        <v>13620</v>
      </c>
      <c r="L20" s="343">
        <v>36.315157978936142</v>
      </c>
      <c r="M20" s="342">
        <v>520</v>
      </c>
      <c r="N20" s="343">
        <v>3.8179148311306901</v>
      </c>
      <c r="O20" s="342"/>
      <c r="P20" s="342">
        <v>14305</v>
      </c>
      <c r="Q20" s="343">
        <v>38.141581122516996</v>
      </c>
      <c r="R20" s="342">
        <v>1021</v>
      </c>
      <c r="S20" s="343">
        <v>7.1373645578469063</v>
      </c>
    </row>
    <row r="21" spans="1:19" s="276" customFormat="1" ht="18" customHeight="1" x14ac:dyDescent="0.2">
      <c r="A21" s="319"/>
      <c r="B21" s="332" t="s">
        <v>5</v>
      </c>
      <c r="C21" s="342">
        <f t="shared" si="0"/>
        <v>3452</v>
      </c>
      <c r="D21" s="343">
        <f t="shared" si="1"/>
        <v>0.94362574250388842</v>
      </c>
      <c r="E21" s="339"/>
      <c r="F21" s="342">
        <v>548</v>
      </c>
      <c r="G21" s="343">
        <v>15.874855156431057</v>
      </c>
      <c r="H21" s="342">
        <v>46</v>
      </c>
      <c r="I21" s="343">
        <v>8.3941605839416056</v>
      </c>
      <c r="J21" s="342"/>
      <c r="K21" s="342">
        <v>1139</v>
      </c>
      <c r="L21" s="343">
        <v>32.995365005793744</v>
      </c>
      <c r="M21" s="342">
        <v>169</v>
      </c>
      <c r="N21" s="343">
        <v>14.837576821773485</v>
      </c>
      <c r="O21" s="342"/>
      <c r="P21" s="342">
        <v>1765</v>
      </c>
      <c r="Q21" s="343">
        <v>51.129779837775203</v>
      </c>
      <c r="R21" s="342">
        <v>435</v>
      </c>
      <c r="S21" s="343">
        <v>24.645892351274785</v>
      </c>
    </row>
    <row r="22" spans="1:19" s="276" customFormat="1" ht="18" customHeight="1" x14ac:dyDescent="0.2">
      <c r="A22" s="319"/>
      <c r="B22" s="332" t="s">
        <v>38</v>
      </c>
      <c r="C22" s="342">
        <f t="shared" si="0"/>
        <v>8851</v>
      </c>
      <c r="D22" s="343">
        <f t="shared" si="1"/>
        <v>2.4194760854292925</v>
      </c>
      <c r="E22" s="339"/>
      <c r="F22" s="342">
        <v>1614</v>
      </c>
      <c r="G22" s="343">
        <v>18.235227657891766</v>
      </c>
      <c r="H22" s="342">
        <v>26</v>
      </c>
      <c r="I22" s="343">
        <v>1.6109045848822798</v>
      </c>
      <c r="J22" s="342"/>
      <c r="K22" s="342">
        <v>3190</v>
      </c>
      <c r="L22" s="343">
        <v>36.041125296576659</v>
      </c>
      <c r="M22" s="342">
        <v>60</v>
      </c>
      <c r="N22" s="343">
        <v>1.8808777429467085</v>
      </c>
      <c r="O22" s="342"/>
      <c r="P22" s="342">
        <v>4047</v>
      </c>
      <c r="Q22" s="343">
        <v>45.723647045531578</v>
      </c>
      <c r="R22" s="342">
        <v>171</v>
      </c>
      <c r="S22" s="343">
        <v>4.225352112676056</v>
      </c>
    </row>
    <row r="23" spans="1:19" s="276" customFormat="1" ht="18" customHeight="1" x14ac:dyDescent="0.2">
      <c r="A23" s="319"/>
      <c r="B23" s="332" t="s">
        <v>45</v>
      </c>
      <c r="C23" s="342">
        <f t="shared" si="0"/>
        <v>63073</v>
      </c>
      <c r="D23" s="343">
        <f t="shared" si="1"/>
        <v>17.241398162499351</v>
      </c>
      <c r="E23" s="339"/>
      <c r="F23" s="342">
        <v>12997</v>
      </c>
      <c r="G23" s="343">
        <v>20.606281610197708</v>
      </c>
      <c r="H23" s="342">
        <v>1955</v>
      </c>
      <c r="I23" s="343">
        <v>15.041932753712395</v>
      </c>
      <c r="J23" s="342"/>
      <c r="K23" s="342">
        <v>23562</v>
      </c>
      <c r="L23" s="343">
        <v>37.356713649263554</v>
      </c>
      <c r="M23" s="342">
        <v>5061</v>
      </c>
      <c r="N23" s="343">
        <v>21.479500891265594</v>
      </c>
      <c r="O23" s="342"/>
      <c r="P23" s="342">
        <v>26514</v>
      </c>
      <c r="Q23" s="343">
        <v>42.037004740538741</v>
      </c>
      <c r="R23" s="342">
        <v>9881</v>
      </c>
      <c r="S23" s="343">
        <v>37.267104171381156</v>
      </c>
    </row>
    <row r="24" spans="1:19" s="276" customFormat="1" ht="18" customHeight="1" x14ac:dyDescent="0.2">
      <c r="A24" s="319">
        <v>47094</v>
      </c>
      <c r="B24" s="332" t="s">
        <v>46</v>
      </c>
      <c r="C24" s="342">
        <f t="shared" si="0"/>
        <v>7552</v>
      </c>
      <c r="D24" s="343">
        <f t="shared" si="1"/>
        <v>2.064386328907696</v>
      </c>
      <c r="E24" s="339"/>
      <c r="F24" s="342">
        <v>1534</v>
      </c>
      <c r="G24" s="343">
        <v>20.3125</v>
      </c>
      <c r="H24" s="342">
        <v>189</v>
      </c>
      <c r="I24" s="343">
        <v>12.320730117340286</v>
      </c>
      <c r="J24" s="342"/>
      <c r="K24" s="342">
        <v>2667</v>
      </c>
      <c r="L24" s="343">
        <v>35.315148305084747</v>
      </c>
      <c r="M24" s="342">
        <v>462</v>
      </c>
      <c r="N24" s="343">
        <v>17.322834645669293</v>
      </c>
      <c r="O24" s="342"/>
      <c r="P24" s="342">
        <v>3351</v>
      </c>
      <c r="Q24" s="343">
        <v>44.372351694915253</v>
      </c>
      <c r="R24" s="342">
        <v>1272</v>
      </c>
      <c r="S24" s="343">
        <v>37.958818263205011</v>
      </c>
    </row>
    <row r="25" spans="1:19" s="276" customFormat="1" ht="18" customHeight="1" x14ac:dyDescent="0.2">
      <c r="B25" s="332" t="s">
        <v>47</v>
      </c>
      <c r="C25" s="342">
        <f t="shared" si="0"/>
        <v>2813</v>
      </c>
      <c r="D25" s="343">
        <f t="shared" si="1"/>
        <v>0.76895110476924633</v>
      </c>
      <c r="E25" s="339"/>
      <c r="F25" s="342">
        <v>299</v>
      </c>
      <c r="G25" s="343">
        <v>10.629221471738358</v>
      </c>
      <c r="H25" s="342">
        <v>3</v>
      </c>
      <c r="I25" s="343">
        <v>1.0033444816053512</v>
      </c>
      <c r="J25" s="342"/>
      <c r="K25" s="342">
        <v>960</v>
      </c>
      <c r="L25" s="343">
        <v>34.127266263775333</v>
      </c>
      <c r="M25" s="342">
        <v>9</v>
      </c>
      <c r="N25" s="343">
        <v>0.9375</v>
      </c>
      <c r="O25" s="342"/>
      <c r="P25" s="342">
        <v>1554</v>
      </c>
      <c r="Q25" s="343">
        <v>55.243512264486313</v>
      </c>
      <c r="R25" s="342">
        <v>7</v>
      </c>
      <c r="S25" s="343">
        <v>0.45045045045045046</v>
      </c>
    </row>
    <row r="26" spans="1:19" s="276" customFormat="1" ht="18" customHeight="1" x14ac:dyDescent="0.2">
      <c r="B26" s="332" t="s">
        <v>48</v>
      </c>
      <c r="C26" s="342">
        <f t="shared" si="0"/>
        <v>21961</v>
      </c>
      <c r="D26" s="343">
        <f t="shared" si="1"/>
        <v>6.0031763995156124</v>
      </c>
      <c r="E26" s="339"/>
      <c r="F26" s="342">
        <v>3692</v>
      </c>
      <c r="G26" s="343">
        <v>16.811620600154818</v>
      </c>
      <c r="H26" s="342">
        <v>506</v>
      </c>
      <c r="I26" s="343">
        <v>13.705308775731313</v>
      </c>
      <c r="J26" s="342"/>
      <c r="K26" s="342">
        <v>7076</v>
      </c>
      <c r="L26" s="343">
        <v>32.220754974727924</v>
      </c>
      <c r="M26" s="342">
        <v>1432</v>
      </c>
      <c r="N26" s="343">
        <v>20.237422272470322</v>
      </c>
      <c r="O26" s="342"/>
      <c r="P26" s="342">
        <v>11193</v>
      </c>
      <c r="Q26" s="343">
        <v>50.967624425117251</v>
      </c>
      <c r="R26" s="342">
        <v>4452</v>
      </c>
      <c r="S26" s="343">
        <v>39.774859287054412</v>
      </c>
    </row>
    <row r="27" spans="1:19" s="276" customFormat="1" ht="18" customHeight="1" x14ac:dyDescent="0.2">
      <c r="B27" s="332" t="s">
        <v>49</v>
      </c>
      <c r="C27" s="342">
        <f t="shared" si="0"/>
        <v>3017</v>
      </c>
      <c r="D27" s="343">
        <f t="shared" si="1"/>
        <v>0.82471577784885042</v>
      </c>
      <c r="E27" s="339"/>
      <c r="F27" s="342">
        <v>454</v>
      </c>
      <c r="G27" s="343">
        <v>15.048060987736161</v>
      </c>
      <c r="H27" s="342">
        <v>132</v>
      </c>
      <c r="I27" s="343">
        <v>29.074889867841406</v>
      </c>
      <c r="J27" s="342"/>
      <c r="K27" s="342">
        <v>1054</v>
      </c>
      <c r="L27" s="343">
        <v>34.935366257872062</v>
      </c>
      <c r="M27" s="342">
        <v>325</v>
      </c>
      <c r="N27" s="343">
        <v>30.834914611005694</v>
      </c>
      <c r="O27" s="342"/>
      <c r="P27" s="342">
        <v>1509</v>
      </c>
      <c r="Q27" s="343">
        <v>50.016572754391774</v>
      </c>
      <c r="R27" s="342">
        <v>670</v>
      </c>
      <c r="S27" s="343">
        <v>44.400265076209408</v>
      </c>
    </row>
    <row r="28" spans="1:19" s="276" customFormat="1" ht="18" customHeight="1" x14ac:dyDescent="0.2">
      <c r="B28" s="337" t="s">
        <v>4</v>
      </c>
      <c r="C28" s="344">
        <f t="shared" si="0"/>
        <v>751</v>
      </c>
      <c r="D28" s="345">
        <f t="shared" si="1"/>
        <v>0.20529053668030711</v>
      </c>
      <c r="E28" s="339"/>
      <c r="F28" s="344">
        <v>207</v>
      </c>
      <c r="G28" s="345">
        <v>27.563249001331556</v>
      </c>
      <c r="H28" s="344">
        <v>12</v>
      </c>
      <c r="I28" s="345">
        <v>5.7971014492753623</v>
      </c>
      <c r="J28" s="342"/>
      <c r="K28" s="344">
        <v>254</v>
      </c>
      <c r="L28" s="345">
        <v>33.821571238348866</v>
      </c>
      <c r="M28" s="344">
        <v>33</v>
      </c>
      <c r="N28" s="345">
        <v>12.992125984251967</v>
      </c>
      <c r="O28" s="342"/>
      <c r="P28" s="344">
        <v>290</v>
      </c>
      <c r="Q28" s="345">
        <v>38.61517976031957</v>
      </c>
      <c r="R28" s="344">
        <v>53</v>
      </c>
      <c r="S28" s="345">
        <v>18.275862068965516</v>
      </c>
    </row>
    <row r="29" spans="1:19" s="213" customFormat="1" ht="18" customHeight="1" x14ac:dyDescent="0.2">
      <c r="B29" s="333" t="s">
        <v>3</v>
      </c>
      <c r="C29" s="334">
        <f>SUM(C11:C28)</f>
        <v>365823</v>
      </c>
      <c r="D29" s="335">
        <f t="shared" si="1"/>
        <v>100</v>
      </c>
      <c r="E29" s="350"/>
      <c r="F29" s="334">
        <f>SUM(F11:F28)</f>
        <v>72562</v>
      </c>
      <c r="G29" s="335">
        <f t="shared" ref="G29" si="2">F29/$C29*100</f>
        <v>19.835275529422699</v>
      </c>
      <c r="H29" s="334">
        <f>SUM(H11:H28)</f>
        <v>4868</v>
      </c>
      <c r="I29" s="335">
        <f t="shared" ref="I29" si="3">H29/F29*100</f>
        <v>6.7087456244315211</v>
      </c>
      <c r="J29" s="353"/>
      <c r="K29" s="334">
        <f>SUM(K11:K28)</f>
        <v>139040</v>
      </c>
      <c r="L29" s="335">
        <f t="shared" ref="L29" si="4">K29/$C29*100</f>
        <v>38.007451691118384</v>
      </c>
      <c r="M29" s="334">
        <f>SUM(M11:M28)</f>
        <v>12740</v>
      </c>
      <c r="N29" s="335">
        <f t="shared" ref="N29" si="5">M29/K29*100</f>
        <v>9.1628308400460288</v>
      </c>
      <c r="O29" s="353"/>
      <c r="P29" s="334">
        <f>SUM(P11:P28)</f>
        <v>154221</v>
      </c>
      <c r="Q29" s="354">
        <f t="shared" ref="Q29" si="6">P29/$C29*100</f>
        <v>42.157272779458921</v>
      </c>
      <c r="R29" s="334">
        <f>SUM(R11:R28)</f>
        <v>34518</v>
      </c>
      <c r="S29" s="354">
        <f t="shared" ref="S29" si="7">R29/P29*100</f>
        <v>22.382165852899412</v>
      </c>
    </row>
    <row r="30" spans="1:19" s="257" customFormat="1" ht="6.75" customHeight="1" x14ac:dyDescent="0.2">
      <c r="B30" s="1159"/>
      <c r="C30" s="1159"/>
      <c r="D30" s="1159"/>
      <c r="E30" s="294"/>
    </row>
    <row r="31" spans="1:19" ht="24" customHeight="1" x14ac:dyDescent="0.2">
      <c r="B31" s="1175"/>
      <c r="C31" s="1175"/>
      <c r="D31" s="1175"/>
      <c r="E31" s="1175"/>
      <c r="F31" s="1175"/>
      <c r="G31" s="1175"/>
      <c r="H31" s="1175"/>
      <c r="I31" s="1175"/>
      <c r="J31" s="1175"/>
      <c r="K31" s="1175"/>
      <c r="L31" s="1175"/>
      <c r="M31" s="1175"/>
      <c r="N31" s="1175"/>
      <c r="O31" s="1175"/>
      <c r="P31" s="1175"/>
      <c r="Q31" s="1175"/>
    </row>
    <row r="32" spans="1:19" x14ac:dyDescent="0.2">
      <c r="F32" s="320"/>
      <c r="K32" s="320"/>
    </row>
    <row r="33" spans="2:11" x14ac:dyDescent="0.2">
      <c r="B33" s="320"/>
      <c r="K33" s="320"/>
    </row>
  </sheetData>
  <mergeCells count="17">
    <mergeCell ref="R8:S8"/>
    <mergeCell ref="B4:S4"/>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60">
    <pageSetUpPr fitToPage="1"/>
  </sheetPr>
  <dimension ref="A1:U33"/>
  <sheetViews>
    <sheetView zoomScaleNormal="100" workbookViewId="0"/>
  </sheetViews>
  <sheetFormatPr baseColWidth="10" defaultColWidth="11.42578125" defaultRowHeight="12.75" x14ac:dyDescent="0.2"/>
  <cols>
    <col min="1" max="1" width="1" style="265" customWidth="1"/>
    <col min="2" max="2" width="30.28515625" style="265" customWidth="1"/>
    <col min="3" max="3" width="10.140625" style="265" customWidth="1"/>
    <col min="4" max="4" width="8.140625" style="265" customWidth="1"/>
    <col min="5" max="5" width="0.85546875" style="265" customWidth="1"/>
    <col min="6" max="6" width="10" style="265" customWidth="1"/>
    <col min="7" max="7" width="7.140625" style="265" customWidth="1"/>
    <col min="8" max="9" width="8" style="265" customWidth="1"/>
    <col min="10" max="10" width="0.7109375" style="265" customWidth="1"/>
    <col min="11" max="11" width="10.140625" style="265" customWidth="1"/>
    <col min="12" max="14" width="8" style="265" customWidth="1"/>
    <col min="15" max="15" width="0.5703125" style="265" customWidth="1"/>
    <col min="16" max="16" width="9" style="265" customWidth="1"/>
    <col min="17" max="17" width="7.42578125" style="265" customWidth="1"/>
    <col min="18" max="18" width="8" style="265" customWidth="1"/>
    <col min="19" max="19" width="8.85546875" style="265" customWidth="1"/>
    <col min="20" max="20" width="7.5703125" style="265" customWidth="1"/>
    <col min="21" max="21" width="8.28515625" style="265" customWidth="1"/>
    <col min="22" max="22" width="8.85546875" style="265" customWidth="1"/>
    <col min="23" max="16384" width="11.42578125" style="265"/>
  </cols>
  <sheetData>
    <row r="1" spans="1:21" ht="9.75" customHeight="1" x14ac:dyDescent="0.2">
      <c r="B1" s="265" t="s">
        <v>86</v>
      </c>
    </row>
    <row r="2" spans="1:21" s="206" customFormat="1" ht="49.5" customHeight="1" x14ac:dyDescent="0.2">
      <c r="B2" s="1059"/>
      <c r="C2" s="1059"/>
      <c r="D2" s="1059"/>
      <c r="E2" s="207"/>
      <c r="F2" s="1160"/>
      <c r="G2" s="1160"/>
      <c r="H2" s="1160"/>
      <c r="I2" s="1160"/>
      <c r="J2" s="1160"/>
      <c r="K2" s="1160"/>
      <c r="L2" s="1160"/>
      <c r="M2" s="1160"/>
      <c r="N2" s="1160"/>
      <c r="O2" s="1160"/>
      <c r="P2" s="1160"/>
      <c r="Q2" s="1160"/>
      <c r="S2" s="207"/>
    </row>
    <row r="3" spans="1:21" s="206" customFormat="1" ht="3" customHeight="1" x14ac:dyDescent="0.2">
      <c r="B3" s="207"/>
      <c r="C3" s="207"/>
      <c r="D3" s="207"/>
      <c r="E3" s="207"/>
      <c r="K3" s="207"/>
      <c r="P3" s="207"/>
      <c r="S3" s="207"/>
    </row>
    <row r="4" spans="1:21" s="209" customFormat="1" ht="15" customHeight="1" x14ac:dyDescent="0.2">
      <c r="B4" s="1174" t="s">
        <v>448</v>
      </c>
      <c r="C4" s="1174"/>
      <c r="D4" s="1174"/>
      <c r="E4" s="1174"/>
      <c r="F4" s="1174"/>
      <c r="G4" s="1174"/>
      <c r="H4" s="1174"/>
      <c r="I4" s="1174"/>
      <c r="J4" s="1174"/>
      <c r="K4" s="1174"/>
      <c r="L4" s="1174"/>
      <c r="M4" s="1174"/>
      <c r="N4" s="1174"/>
      <c r="O4" s="1174"/>
      <c r="P4" s="1174"/>
      <c r="Q4" s="1174"/>
      <c r="R4" s="1174"/>
      <c r="S4" s="1174"/>
      <c r="T4" s="315"/>
    </row>
    <row r="5" spans="1:21" s="316" customFormat="1" ht="15" customHeight="1" x14ac:dyDescent="0.2">
      <c r="B5" s="1161" t="str">
        <f>porsaad!B6</f>
        <v>Situación a 28 de febrero de 2023</v>
      </c>
      <c r="C5" s="1161"/>
      <c r="D5" s="1161"/>
      <c r="E5" s="1161"/>
      <c r="F5" s="1161"/>
      <c r="G5" s="1161"/>
      <c r="H5" s="1161"/>
      <c r="I5" s="1161"/>
      <c r="J5" s="1161"/>
      <c r="K5" s="1161"/>
      <c r="L5" s="1161"/>
      <c r="M5" s="1161"/>
      <c r="N5" s="1161"/>
      <c r="O5" s="1161"/>
      <c r="P5" s="1161"/>
      <c r="Q5" s="1161"/>
      <c r="R5" s="1161"/>
      <c r="S5" s="1161"/>
      <c r="T5" s="317"/>
      <c r="U5" s="91"/>
    </row>
    <row r="6" spans="1:21" s="209" customFormat="1" ht="4.5" customHeight="1" x14ac:dyDescent="0.2"/>
    <row r="7" spans="1:21" s="212" customFormat="1" ht="15" customHeight="1" x14ac:dyDescent="0.2">
      <c r="A7" s="213"/>
      <c r="B7" s="1162" t="s">
        <v>15</v>
      </c>
      <c r="C7" s="1165" t="s">
        <v>80</v>
      </c>
      <c r="D7" s="1166"/>
      <c r="E7" s="348"/>
      <c r="F7" s="1176" t="s">
        <v>34</v>
      </c>
      <c r="G7" s="1177"/>
      <c r="H7" s="1177"/>
      <c r="I7" s="1178"/>
      <c r="J7" s="352"/>
      <c r="K7" s="1176" t="s">
        <v>52</v>
      </c>
      <c r="L7" s="1177"/>
      <c r="M7" s="1177"/>
      <c r="N7" s="1178"/>
      <c r="O7" s="352"/>
      <c r="P7" s="1176" t="s">
        <v>53</v>
      </c>
      <c r="Q7" s="1177"/>
      <c r="R7" s="1177"/>
      <c r="S7" s="1178"/>
    </row>
    <row r="8" spans="1:21" s="212" customFormat="1" ht="29.25" customHeight="1" x14ac:dyDescent="0.2">
      <c r="A8" s="213"/>
      <c r="B8" s="1163"/>
      <c r="C8" s="1167"/>
      <c r="D8" s="1168"/>
      <c r="E8" s="348"/>
      <c r="F8" s="1179" t="s">
        <v>75</v>
      </c>
      <c r="G8" s="1180"/>
      <c r="H8" s="1181" t="s">
        <v>137</v>
      </c>
      <c r="I8" s="1182"/>
      <c r="J8" s="330"/>
      <c r="K8" s="1179" t="s">
        <v>75</v>
      </c>
      <c r="L8" s="1180"/>
      <c r="M8" s="1181" t="s">
        <v>137</v>
      </c>
      <c r="N8" s="1182"/>
      <c r="O8" s="330"/>
      <c r="P8" s="1179" t="s">
        <v>75</v>
      </c>
      <c r="Q8" s="1180"/>
      <c r="R8" s="1181" t="s">
        <v>137</v>
      </c>
      <c r="S8" s="1182"/>
    </row>
    <row r="9" spans="1:21" s="217" customFormat="1" ht="29.25" customHeight="1" x14ac:dyDescent="0.2">
      <c r="A9" s="318"/>
      <c r="B9" s="1164"/>
      <c r="C9" s="323" t="s">
        <v>12</v>
      </c>
      <c r="D9" s="325" t="s">
        <v>13</v>
      </c>
      <c r="E9" s="349"/>
      <c r="F9" s="347" t="s">
        <v>12</v>
      </c>
      <c r="G9" s="325" t="s">
        <v>77</v>
      </c>
      <c r="H9" s="323" t="s">
        <v>12</v>
      </c>
      <c r="I9" s="324" t="s">
        <v>138</v>
      </c>
      <c r="J9" s="322"/>
      <c r="K9" s="323" t="s">
        <v>12</v>
      </c>
      <c r="L9" s="325" t="s">
        <v>77</v>
      </c>
      <c r="M9" s="323" t="s">
        <v>12</v>
      </c>
      <c r="N9" s="324" t="s">
        <v>138</v>
      </c>
      <c r="O9" s="322"/>
      <c r="P9" s="323" t="s">
        <v>12</v>
      </c>
      <c r="Q9" s="325" t="s">
        <v>77</v>
      </c>
      <c r="R9" s="323" t="s">
        <v>12</v>
      </c>
      <c r="S9" s="324" t="s">
        <v>138</v>
      </c>
    </row>
    <row r="10" spans="1:21" s="217" customFormat="1" ht="6" customHeight="1" x14ac:dyDescent="0.2">
      <c r="A10" s="318"/>
      <c r="B10" s="321"/>
      <c r="C10" s="322"/>
      <c r="D10" s="322"/>
      <c r="E10" s="322"/>
      <c r="F10" s="322"/>
      <c r="G10" s="322"/>
      <c r="H10" s="322"/>
      <c r="I10" s="322"/>
      <c r="J10" s="322"/>
      <c r="K10" s="322"/>
      <c r="L10" s="322"/>
      <c r="M10" s="322"/>
      <c r="N10" s="322"/>
      <c r="O10" s="322"/>
      <c r="P10" s="322"/>
      <c r="Q10" s="322"/>
    </row>
    <row r="11" spans="1:21" s="276" customFormat="1" ht="18" customHeight="1" x14ac:dyDescent="0.2">
      <c r="A11" s="319"/>
      <c r="B11" s="331" t="s">
        <v>11</v>
      </c>
      <c r="C11" s="336">
        <f>F11+K11+P11</f>
        <v>145945</v>
      </c>
      <c r="D11" s="341">
        <f>C11/C$29*100</f>
        <v>44.981584503243901</v>
      </c>
      <c r="E11" s="339"/>
      <c r="F11" s="336">
        <v>32906</v>
      </c>
      <c r="G11" s="341">
        <v>22.546849840693412</v>
      </c>
      <c r="H11" s="336">
        <v>9991</v>
      </c>
      <c r="I11" s="341">
        <v>30.362243967665471</v>
      </c>
      <c r="J11" s="342"/>
      <c r="K11" s="336">
        <v>66433</v>
      </c>
      <c r="L11" s="341">
        <v>45.51920243927507</v>
      </c>
      <c r="M11" s="336">
        <v>19733</v>
      </c>
      <c r="N11" s="341">
        <v>29.703611157105652</v>
      </c>
      <c r="O11" s="342"/>
      <c r="P11" s="336">
        <v>46606</v>
      </c>
      <c r="Q11" s="341">
        <v>31.933947720031519</v>
      </c>
      <c r="R11" s="336">
        <v>14889</v>
      </c>
      <c r="S11" s="341">
        <v>31.946530489636526</v>
      </c>
    </row>
    <row r="12" spans="1:21" s="276" customFormat="1" ht="18" customHeight="1" x14ac:dyDescent="0.2">
      <c r="A12" s="319"/>
      <c r="B12" s="332" t="s">
        <v>10</v>
      </c>
      <c r="C12" s="342">
        <f t="shared" ref="C12:C28" si="0">F12+K12+P12</f>
        <v>5252</v>
      </c>
      <c r="D12" s="343">
        <f t="shared" ref="D12:D29" si="1">C12/C$29*100</f>
        <v>1.6187144596323064</v>
      </c>
      <c r="E12" s="339"/>
      <c r="F12" s="342">
        <v>758</v>
      </c>
      <c r="G12" s="343">
        <v>14.432597105864433</v>
      </c>
      <c r="H12" s="342">
        <v>521</v>
      </c>
      <c r="I12" s="343">
        <v>68.733509234828489</v>
      </c>
      <c r="J12" s="342"/>
      <c r="K12" s="342">
        <v>1550</v>
      </c>
      <c r="L12" s="343">
        <v>29.512566641279513</v>
      </c>
      <c r="M12" s="342">
        <v>989</v>
      </c>
      <c r="N12" s="343">
        <v>63.806451612903224</v>
      </c>
      <c r="O12" s="342"/>
      <c r="P12" s="342">
        <v>2944</v>
      </c>
      <c r="Q12" s="343">
        <v>56.054836252856056</v>
      </c>
      <c r="R12" s="342">
        <v>2124</v>
      </c>
      <c r="S12" s="343">
        <v>72.146739130434781</v>
      </c>
    </row>
    <row r="13" spans="1:21" s="276" customFormat="1" ht="18" customHeight="1" x14ac:dyDescent="0.2">
      <c r="A13" s="319"/>
      <c r="B13" s="332" t="s">
        <v>40</v>
      </c>
      <c r="C13" s="342">
        <f t="shared" si="0"/>
        <v>6737</v>
      </c>
      <c r="D13" s="343">
        <f t="shared" si="1"/>
        <v>2.0764050484658889</v>
      </c>
      <c r="E13" s="339"/>
      <c r="F13" s="342">
        <v>899</v>
      </c>
      <c r="G13" s="343">
        <v>13.344218494879026</v>
      </c>
      <c r="H13" s="342">
        <v>779</v>
      </c>
      <c r="I13" s="343">
        <v>86.65183537263627</v>
      </c>
      <c r="J13" s="342"/>
      <c r="K13" s="342">
        <v>1775</v>
      </c>
      <c r="L13" s="343">
        <v>26.347038741279498</v>
      </c>
      <c r="M13" s="342">
        <v>1301</v>
      </c>
      <c r="N13" s="343">
        <v>73.295774647887328</v>
      </c>
      <c r="O13" s="342"/>
      <c r="P13" s="342">
        <v>4063</v>
      </c>
      <c r="Q13" s="343">
        <v>60.308742763841472</v>
      </c>
      <c r="R13" s="342">
        <v>2835</v>
      </c>
      <c r="S13" s="343">
        <v>69.776027565838049</v>
      </c>
    </row>
    <row r="14" spans="1:21" s="276" customFormat="1" ht="18" customHeight="1" x14ac:dyDescent="0.2">
      <c r="A14" s="319"/>
      <c r="B14" s="332" t="s">
        <v>41</v>
      </c>
      <c r="C14" s="342">
        <f t="shared" si="0"/>
        <v>2074</v>
      </c>
      <c r="D14" s="343">
        <f t="shared" si="1"/>
        <v>0.63922577861336705</v>
      </c>
      <c r="E14" s="339"/>
      <c r="F14" s="342">
        <v>511</v>
      </c>
      <c r="G14" s="343">
        <v>24.638379942140791</v>
      </c>
      <c r="H14" s="342">
        <v>34</v>
      </c>
      <c r="I14" s="343">
        <v>6.6536203522504884</v>
      </c>
      <c r="J14" s="342"/>
      <c r="K14" s="342">
        <v>717</v>
      </c>
      <c r="L14" s="343">
        <v>34.570877531340408</v>
      </c>
      <c r="M14" s="342">
        <v>60</v>
      </c>
      <c r="N14" s="343">
        <v>8.3682008368200833</v>
      </c>
      <c r="O14" s="342"/>
      <c r="P14" s="342">
        <v>846</v>
      </c>
      <c r="Q14" s="343">
        <v>40.790742526518805</v>
      </c>
      <c r="R14" s="342">
        <v>97</v>
      </c>
      <c r="S14" s="343">
        <v>11.465721040189125</v>
      </c>
    </row>
    <row r="15" spans="1:21" s="276" customFormat="1" ht="18" customHeight="1" x14ac:dyDescent="0.2">
      <c r="A15" s="319"/>
      <c r="B15" s="332" t="s">
        <v>9</v>
      </c>
      <c r="C15" s="342">
        <f t="shared" si="0"/>
        <v>493</v>
      </c>
      <c r="D15" s="343">
        <f t="shared" si="1"/>
        <v>0.15194711130973479</v>
      </c>
      <c r="E15" s="339"/>
      <c r="F15" s="342">
        <v>186</v>
      </c>
      <c r="G15" s="343">
        <v>37.728194726166329</v>
      </c>
      <c r="H15" s="342">
        <v>30</v>
      </c>
      <c r="I15" s="343">
        <v>16.129032258064516</v>
      </c>
      <c r="J15" s="342"/>
      <c r="K15" s="342">
        <v>136</v>
      </c>
      <c r="L15" s="343">
        <v>27.586206896551722</v>
      </c>
      <c r="M15" s="342">
        <v>26</v>
      </c>
      <c r="N15" s="343">
        <v>19.117647058823529</v>
      </c>
      <c r="O15" s="342"/>
      <c r="P15" s="342">
        <v>171</v>
      </c>
      <c r="Q15" s="343">
        <v>34.685598377281949</v>
      </c>
      <c r="R15" s="342">
        <v>35</v>
      </c>
      <c r="S15" s="343">
        <v>20.467836257309941</v>
      </c>
    </row>
    <row r="16" spans="1:21" s="276" customFormat="1" ht="18" customHeight="1" x14ac:dyDescent="0.2">
      <c r="A16" s="319"/>
      <c r="B16" s="332" t="s">
        <v>8</v>
      </c>
      <c r="C16" s="342">
        <f t="shared" si="0"/>
        <v>1476</v>
      </c>
      <c r="D16" s="343">
        <f t="shared" si="1"/>
        <v>0.45491670647701532</v>
      </c>
      <c r="E16" s="339"/>
      <c r="F16" s="342">
        <v>546</v>
      </c>
      <c r="G16" s="343">
        <v>36.991869918699187</v>
      </c>
      <c r="H16" s="342">
        <v>184</v>
      </c>
      <c r="I16" s="343">
        <v>33.699633699633701</v>
      </c>
      <c r="J16" s="342"/>
      <c r="K16" s="342">
        <v>538</v>
      </c>
      <c r="L16" s="343">
        <v>36.449864498644985</v>
      </c>
      <c r="M16" s="342">
        <v>171</v>
      </c>
      <c r="N16" s="343">
        <v>31.784386617100374</v>
      </c>
      <c r="O16" s="342"/>
      <c r="P16" s="342">
        <v>392</v>
      </c>
      <c r="Q16" s="343">
        <v>26.558265582655828</v>
      </c>
      <c r="R16" s="342">
        <v>142</v>
      </c>
      <c r="S16" s="343">
        <v>36.224489795918366</v>
      </c>
    </row>
    <row r="17" spans="1:19" s="276" customFormat="1" ht="18" customHeight="1" x14ac:dyDescent="0.2">
      <c r="A17" s="319"/>
      <c r="B17" s="332" t="s">
        <v>7</v>
      </c>
      <c r="C17" s="342">
        <f t="shared" si="0"/>
        <v>21687</v>
      </c>
      <c r="D17" s="343">
        <f t="shared" si="1"/>
        <v>6.6841318518746817</v>
      </c>
      <c r="E17" s="339"/>
      <c r="F17" s="342">
        <v>3762</v>
      </c>
      <c r="G17" s="343">
        <v>17.346797620694428</v>
      </c>
      <c r="H17" s="342">
        <v>2364</v>
      </c>
      <c r="I17" s="343">
        <v>62.838915470494413</v>
      </c>
      <c r="J17" s="342"/>
      <c r="K17" s="342">
        <v>7190</v>
      </c>
      <c r="L17" s="343">
        <v>33.153502098031076</v>
      </c>
      <c r="M17" s="342">
        <v>3643</v>
      </c>
      <c r="N17" s="343">
        <v>50.667593880389425</v>
      </c>
      <c r="O17" s="342"/>
      <c r="P17" s="342">
        <v>10735</v>
      </c>
      <c r="Q17" s="343">
        <v>49.499700281274492</v>
      </c>
      <c r="R17" s="342">
        <v>5598</v>
      </c>
      <c r="S17" s="343">
        <v>52.147182114578484</v>
      </c>
    </row>
    <row r="18" spans="1:19" s="276" customFormat="1" ht="18" customHeight="1" x14ac:dyDescent="0.2">
      <c r="A18" s="319"/>
      <c r="B18" s="332" t="s">
        <v>43</v>
      </c>
      <c r="C18" s="342">
        <f t="shared" si="0"/>
        <v>16055</v>
      </c>
      <c r="D18" s="343">
        <f t="shared" si="1"/>
        <v>4.9482979149650959</v>
      </c>
      <c r="E18" s="339"/>
      <c r="F18" s="342">
        <v>2976</v>
      </c>
      <c r="G18" s="343">
        <v>18.536281532232948</v>
      </c>
      <c r="H18" s="342">
        <v>791</v>
      </c>
      <c r="I18" s="343">
        <v>26.57930107526882</v>
      </c>
      <c r="J18" s="342"/>
      <c r="K18" s="342">
        <v>4590</v>
      </c>
      <c r="L18" s="343">
        <v>28.589224540641546</v>
      </c>
      <c r="M18" s="342">
        <v>1484</v>
      </c>
      <c r="N18" s="343">
        <v>32.331154684095857</v>
      </c>
      <c r="O18" s="342"/>
      <c r="P18" s="342">
        <v>8489</v>
      </c>
      <c r="Q18" s="343">
        <v>52.874493927125513</v>
      </c>
      <c r="R18" s="342">
        <v>3462</v>
      </c>
      <c r="S18" s="343">
        <v>40.782188714807397</v>
      </c>
    </row>
    <row r="19" spans="1:19" s="276" customFormat="1" ht="18" customHeight="1" x14ac:dyDescent="0.2">
      <c r="A19" s="319"/>
      <c r="B19" s="332" t="s">
        <v>44</v>
      </c>
      <c r="C19" s="342">
        <f t="shared" si="0"/>
        <v>32521</v>
      </c>
      <c r="D19" s="343">
        <f t="shared" si="1"/>
        <v>10.023269790880091</v>
      </c>
      <c r="E19" s="339"/>
      <c r="F19" s="342">
        <v>5564</v>
      </c>
      <c r="G19" s="343">
        <v>17.108944989391471</v>
      </c>
      <c r="H19" s="342">
        <v>1163</v>
      </c>
      <c r="I19" s="343">
        <v>20.902228612508985</v>
      </c>
      <c r="J19" s="342"/>
      <c r="K19" s="342">
        <v>11967</v>
      </c>
      <c r="L19" s="343">
        <v>36.797761446449982</v>
      </c>
      <c r="M19" s="342">
        <v>3737</v>
      </c>
      <c r="N19" s="343">
        <v>31.227542408289459</v>
      </c>
      <c r="O19" s="342"/>
      <c r="P19" s="342">
        <v>14990</v>
      </c>
      <c r="Q19" s="343">
        <v>46.093293564158543</v>
      </c>
      <c r="R19" s="342">
        <v>8275</v>
      </c>
      <c r="S19" s="343">
        <v>55.203468979319545</v>
      </c>
    </row>
    <row r="20" spans="1:19" s="276" customFormat="1" ht="18" customHeight="1" x14ac:dyDescent="0.2">
      <c r="A20" s="319"/>
      <c r="B20" s="332" t="s">
        <v>6</v>
      </c>
      <c r="C20" s="342">
        <f t="shared" si="0"/>
        <v>4167</v>
      </c>
      <c r="D20" s="343">
        <f t="shared" si="1"/>
        <v>1.284307531090598</v>
      </c>
      <c r="E20" s="339"/>
      <c r="F20" s="342">
        <v>658</v>
      </c>
      <c r="G20" s="343">
        <v>15.790736741060716</v>
      </c>
      <c r="H20" s="342">
        <v>386</v>
      </c>
      <c r="I20" s="343">
        <v>58.662613981762924</v>
      </c>
      <c r="J20" s="342"/>
      <c r="K20" s="342">
        <v>1388</v>
      </c>
      <c r="L20" s="343">
        <v>33.309335253179746</v>
      </c>
      <c r="M20" s="342">
        <v>772</v>
      </c>
      <c r="N20" s="343">
        <v>55.619596541786741</v>
      </c>
      <c r="O20" s="342"/>
      <c r="P20" s="342">
        <v>2121</v>
      </c>
      <c r="Q20" s="343">
        <v>50.899928005759541</v>
      </c>
      <c r="R20" s="342">
        <v>1175</v>
      </c>
      <c r="S20" s="343">
        <v>55.398396982555397</v>
      </c>
    </row>
    <row r="21" spans="1:19" s="276" customFormat="1" ht="18" customHeight="1" x14ac:dyDescent="0.2">
      <c r="A21" s="319"/>
      <c r="B21" s="332" t="s">
        <v>5</v>
      </c>
      <c r="C21" s="342">
        <f t="shared" si="0"/>
        <v>950</v>
      </c>
      <c r="D21" s="343">
        <f t="shared" si="1"/>
        <v>0.2927986931932009</v>
      </c>
      <c r="E21" s="339"/>
      <c r="F21" s="342">
        <v>213</v>
      </c>
      <c r="G21" s="343">
        <v>22.421052631578949</v>
      </c>
      <c r="H21" s="342">
        <v>156</v>
      </c>
      <c r="I21" s="343">
        <v>73.239436619718319</v>
      </c>
      <c r="J21" s="342"/>
      <c r="K21" s="342">
        <v>296</v>
      </c>
      <c r="L21" s="343">
        <v>31.157894736842106</v>
      </c>
      <c r="M21" s="342">
        <v>216</v>
      </c>
      <c r="N21" s="343">
        <v>72.972972972972968</v>
      </c>
      <c r="O21" s="342"/>
      <c r="P21" s="342">
        <v>441</v>
      </c>
      <c r="Q21" s="343">
        <v>46.421052631578945</v>
      </c>
      <c r="R21" s="342">
        <v>348</v>
      </c>
      <c r="S21" s="343">
        <v>78.911564625850332</v>
      </c>
    </row>
    <row r="22" spans="1:19" s="276" customFormat="1" ht="18" customHeight="1" x14ac:dyDescent="0.2">
      <c r="A22" s="319"/>
      <c r="B22" s="332" t="s">
        <v>38</v>
      </c>
      <c r="C22" s="342">
        <f t="shared" si="0"/>
        <v>26326</v>
      </c>
      <c r="D22" s="343">
        <f t="shared" si="1"/>
        <v>8.1139141021096908</v>
      </c>
      <c r="E22" s="339"/>
      <c r="F22" s="342">
        <v>8793</v>
      </c>
      <c r="G22" s="343">
        <v>33.400440629035934</v>
      </c>
      <c r="H22" s="342">
        <v>7149</v>
      </c>
      <c r="I22" s="343">
        <v>81.30330945069943</v>
      </c>
      <c r="J22" s="342"/>
      <c r="K22" s="342">
        <v>9082</v>
      </c>
      <c r="L22" s="343">
        <v>34.498214692699229</v>
      </c>
      <c r="M22" s="342">
        <v>6303</v>
      </c>
      <c r="N22" s="343">
        <v>69.401012992732873</v>
      </c>
      <c r="O22" s="342"/>
      <c r="P22" s="342">
        <v>8451</v>
      </c>
      <c r="Q22" s="343">
        <v>32.10134467826483</v>
      </c>
      <c r="R22" s="342">
        <v>5202</v>
      </c>
      <c r="S22" s="343">
        <v>61.554845580404681</v>
      </c>
    </row>
    <row r="23" spans="1:19" s="276" customFormat="1" ht="18" customHeight="1" x14ac:dyDescent="0.2">
      <c r="A23" s="319"/>
      <c r="B23" s="332" t="s">
        <v>45</v>
      </c>
      <c r="C23" s="342">
        <f t="shared" si="0"/>
        <v>46521</v>
      </c>
      <c r="D23" s="343">
        <f t="shared" si="1"/>
        <v>14.338197901095684</v>
      </c>
      <c r="E23" s="339"/>
      <c r="F23" s="342">
        <v>11734</v>
      </c>
      <c r="G23" s="343">
        <v>25.223017561961264</v>
      </c>
      <c r="H23" s="342">
        <v>2865</v>
      </c>
      <c r="I23" s="343">
        <v>24.416226350775524</v>
      </c>
      <c r="J23" s="342"/>
      <c r="K23" s="342">
        <v>17843</v>
      </c>
      <c r="L23" s="343">
        <v>38.354721523612994</v>
      </c>
      <c r="M23" s="342">
        <v>3644</v>
      </c>
      <c r="N23" s="343">
        <v>20.422574679145882</v>
      </c>
      <c r="O23" s="342"/>
      <c r="P23" s="342">
        <v>16944</v>
      </c>
      <c r="Q23" s="343">
        <v>36.422260914425742</v>
      </c>
      <c r="R23" s="342">
        <v>3845</v>
      </c>
      <c r="S23" s="343">
        <v>22.6923984891407</v>
      </c>
    </row>
    <row r="24" spans="1:19" s="276" customFormat="1" ht="18" customHeight="1" x14ac:dyDescent="0.2">
      <c r="A24" s="319">
        <v>47094</v>
      </c>
      <c r="B24" s="332" t="s">
        <v>46</v>
      </c>
      <c r="C24" s="342">
        <f t="shared" si="0"/>
        <v>2961</v>
      </c>
      <c r="D24" s="343">
        <f t="shared" si="1"/>
        <v>0.91260729531059781</v>
      </c>
      <c r="E24" s="339"/>
      <c r="F24" s="342">
        <v>448</v>
      </c>
      <c r="G24" s="343">
        <v>15.130023640661939</v>
      </c>
      <c r="H24" s="342">
        <v>251</v>
      </c>
      <c r="I24" s="343">
        <v>56.026785714285708</v>
      </c>
      <c r="J24" s="342"/>
      <c r="K24" s="342">
        <v>903</v>
      </c>
      <c r="L24" s="343">
        <v>30.49645390070922</v>
      </c>
      <c r="M24" s="342">
        <v>423</v>
      </c>
      <c r="N24" s="343">
        <v>46.843853820598007</v>
      </c>
      <c r="O24" s="342"/>
      <c r="P24" s="342">
        <v>1610</v>
      </c>
      <c r="Q24" s="343">
        <v>54.373522458628841</v>
      </c>
      <c r="R24" s="342">
        <v>689</v>
      </c>
      <c r="S24" s="343">
        <v>42.795031055900623</v>
      </c>
    </row>
    <row r="25" spans="1:19" s="276" customFormat="1" ht="18" customHeight="1" x14ac:dyDescent="0.2">
      <c r="B25" s="332" t="s">
        <v>47</v>
      </c>
      <c r="C25" s="342">
        <f t="shared" si="0"/>
        <v>993</v>
      </c>
      <c r="D25" s="343">
        <f t="shared" si="1"/>
        <v>0.30605168667457738</v>
      </c>
      <c r="E25" s="339"/>
      <c r="F25" s="342">
        <v>159</v>
      </c>
      <c r="G25" s="343">
        <v>16.012084592145015</v>
      </c>
      <c r="H25" s="342">
        <v>5</v>
      </c>
      <c r="I25" s="343">
        <v>3.1446540880503147</v>
      </c>
      <c r="J25" s="342"/>
      <c r="K25" s="342">
        <v>288</v>
      </c>
      <c r="L25" s="343">
        <v>29.003021148036257</v>
      </c>
      <c r="M25" s="342">
        <v>6</v>
      </c>
      <c r="N25" s="343">
        <v>2.083333333333333</v>
      </c>
      <c r="O25" s="342"/>
      <c r="P25" s="342">
        <v>546</v>
      </c>
      <c r="Q25" s="343">
        <v>54.984894259818731</v>
      </c>
      <c r="R25" s="342">
        <v>10</v>
      </c>
      <c r="S25" s="343">
        <v>1.8315018315018317</v>
      </c>
    </row>
    <row r="26" spans="1:19" s="276" customFormat="1" ht="18" customHeight="1" x14ac:dyDescent="0.2">
      <c r="B26" s="332" t="s">
        <v>48</v>
      </c>
      <c r="C26" s="342">
        <f t="shared" si="0"/>
        <v>5568</v>
      </c>
      <c r="D26" s="343">
        <f t="shared" si="1"/>
        <v>1.7161085512628869</v>
      </c>
      <c r="E26" s="339"/>
      <c r="F26" s="342">
        <v>1241</v>
      </c>
      <c r="G26" s="343">
        <v>22.288074712643677</v>
      </c>
      <c r="H26" s="342">
        <v>139</v>
      </c>
      <c r="I26" s="343">
        <v>11.200644641418211</v>
      </c>
      <c r="J26" s="342"/>
      <c r="K26" s="342">
        <v>1743</v>
      </c>
      <c r="L26" s="343">
        <v>31.303879310344829</v>
      </c>
      <c r="M26" s="342">
        <v>291</v>
      </c>
      <c r="N26" s="343">
        <v>16.69535283993115</v>
      </c>
      <c r="O26" s="342"/>
      <c r="P26" s="342">
        <v>2584</v>
      </c>
      <c r="Q26" s="343">
        <v>46.40804597701149</v>
      </c>
      <c r="R26" s="342">
        <v>826</v>
      </c>
      <c r="S26" s="343">
        <v>31.965944272445824</v>
      </c>
    </row>
    <row r="27" spans="1:19" s="276" customFormat="1" ht="18" customHeight="1" x14ac:dyDescent="0.2">
      <c r="B27" s="332" t="s">
        <v>49</v>
      </c>
      <c r="C27" s="342">
        <f t="shared" si="0"/>
        <v>3624</v>
      </c>
      <c r="D27" s="343">
        <f t="shared" si="1"/>
        <v>1.116949962244379</v>
      </c>
      <c r="E27" s="339"/>
      <c r="F27" s="342">
        <v>720</v>
      </c>
      <c r="G27" s="343">
        <v>19.867549668874172</v>
      </c>
      <c r="H27" s="342">
        <v>191</v>
      </c>
      <c r="I27" s="343">
        <v>26.527777777777779</v>
      </c>
      <c r="J27" s="342"/>
      <c r="K27" s="342">
        <v>1319</v>
      </c>
      <c r="L27" s="343">
        <v>36.396247240618102</v>
      </c>
      <c r="M27" s="342">
        <v>339</v>
      </c>
      <c r="N27" s="343">
        <v>25.701288855193326</v>
      </c>
      <c r="O27" s="342"/>
      <c r="P27" s="342">
        <v>1585</v>
      </c>
      <c r="Q27" s="343">
        <v>43.736203090507722</v>
      </c>
      <c r="R27" s="342">
        <v>723</v>
      </c>
      <c r="S27" s="343">
        <v>45.615141955835966</v>
      </c>
    </row>
    <row r="28" spans="1:19" s="276" customFormat="1" ht="18" customHeight="1" x14ac:dyDescent="0.2">
      <c r="B28" s="337" t="s">
        <v>4</v>
      </c>
      <c r="C28" s="344">
        <f t="shared" si="0"/>
        <v>1105</v>
      </c>
      <c r="D28" s="345">
        <f t="shared" si="1"/>
        <v>0.3405711115563021</v>
      </c>
      <c r="E28" s="339"/>
      <c r="F28" s="344">
        <v>327</v>
      </c>
      <c r="G28" s="345">
        <v>29.592760180995477</v>
      </c>
      <c r="H28" s="344">
        <v>114</v>
      </c>
      <c r="I28" s="345">
        <v>34.862385321100916</v>
      </c>
      <c r="J28" s="342"/>
      <c r="K28" s="344">
        <v>362</v>
      </c>
      <c r="L28" s="345">
        <v>32.76018099547511</v>
      </c>
      <c r="M28" s="344">
        <v>142</v>
      </c>
      <c r="N28" s="345">
        <v>39.226519337016576</v>
      </c>
      <c r="O28" s="342"/>
      <c r="P28" s="344">
        <v>416</v>
      </c>
      <c r="Q28" s="345">
        <v>37.647058823529413</v>
      </c>
      <c r="R28" s="344">
        <v>196</v>
      </c>
      <c r="S28" s="345">
        <v>47.115384615384613</v>
      </c>
    </row>
    <row r="29" spans="1:19" s="213" customFormat="1" ht="18" customHeight="1" x14ac:dyDescent="0.2">
      <c r="B29" s="333" t="s">
        <v>3</v>
      </c>
      <c r="C29" s="334">
        <f>SUM(C11:C28)</f>
        <v>324455</v>
      </c>
      <c r="D29" s="335">
        <f t="shared" si="1"/>
        <v>100</v>
      </c>
      <c r="E29" s="350"/>
      <c r="F29" s="334">
        <f>SUM(F11:F28)</f>
        <v>72401</v>
      </c>
      <c r="G29" s="335">
        <f t="shared" ref="G29" si="2">F29/$C29*100</f>
        <v>22.314650721979937</v>
      </c>
      <c r="H29" s="334">
        <f>SUM(H11:H28)</f>
        <v>27113</v>
      </c>
      <c r="I29" s="335">
        <f t="shared" ref="I29" si="3">H29/F29*100</f>
        <v>37.448377784837227</v>
      </c>
      <c r="J29" s="353"/>
      <c r="K29" s="334">
        <f>SUM(K11:K28)</f>
        <v>128120</v>
      </c>
      <c r="L29" s="335">
        <f t="shared" ref="L29" si="4">K29/$C29*100</f>
        <v>39.48775639148726</v>
      </c>
      <c r="M29" s="334">
        <f>SUM(M11:M28)</f>
        <v>43280</v>
      </c>
      <c r="N29" s="335">
        <f t="shared" ref="N29" si="5">M29/K29*100</f>
        <v>33.780830471433035</v>
      </c>
      <c r="O29" s="353"/>
      <c r="P29" s="334">
        <f>SUM(P11:P28)</f>
        <v>123934</v>
      </c>
      <c r="Q29" s="354">
        <f t="shared" ref="Q29" si="6">P29/$C29*100</f>
        <v>38.197592886532803</v>
      </c>
      <c r="R29" s="334">
        <f>SUM(R11:R28)</f>
        <v>50471</v>
      </c>
      <c r="S29" s="354">
        <f t="shared" ref="S29" si="7">R29/P29*100</f>
        <v>40.724095082866683</v>
      </c>
    </row>
    <row r="30" spans="1:19" s="257" customFormat="1" ht="6.75" customHeight="1" x14ac:dyDescent="0.2">
      <c r="B30" s="1159"/>
      <c r="C30" s="1159"/>
      <c r="D30" s="1159"/>
      <c r="E30" s="294"/>
    </row>
    <row r="31" spans="1:19" ht="26.25" customHeight="1" x14ac:dyDescent="0.2">
      <c r="B31" s="1175"/>
      <c r="C31" s="1175"/>
      <c r="D31" s="1175"/>
      <c r="E31" s="1175"/>
      <c r="F31" s="1175"/>
      <c r="G31" s="1175"/>
      <c r="H31" s="1175"/>
      <c r="I31" s="1175"/>
      <c r="J31" s="1175"/>
      <c r="K31" s="1175"/>
      <c r="L31" s="1175"/>
      <c r="M31" s="1175"/>
      <c r="N31" s="1175"/>
      <c r="O31" s="1175"/>
      <c r="P31" s="1175"/>
      <c r="Q31" s="1175"/>
    </row>
    <row r="32" spans="1:19" x14ac:dyDescent="0.2">
      <c r="F32" s="320"/>
      <c r="K32" s="320"/>
    </row>
    <row r="33" spans="2:11" x14ac:dyDescent="0.2">
      <c r="B33" s="320"/>
      <c r="K33" s="320"/>
    </row>
  </sheetData>
  <mergeCells count="17">
    <mergeCell ref="R8:S8"/>
    <mergeCell ref="B4:S4"/>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61">
    <pageSetUpPr fitToPage="1"/>
  </sheetPr>
  <dimension ref="A1:U33"/>
  <sheetViews>
    <sheetView zoomScaleNormal="100" workbookViewId="0"/>
  </sheetViews>
  <sheetFormatPr baseColWidth="10" defaultColWidth="11.42578125" defaultRowHeight="12.75" x14ac:dyDescent="0.2"/>
  <cols>
    <col min="1" max="1" width="1" style="265" customWidth="1"/>
    <col min="2" max="2" width="30.28515625" style="265" customWidth="1"/>
    <col min="3" max="3" width="10.140625" style="265" customWidth="1"/>
    <col min="4" max="4" width="8.140625" style="265" customWidth="1"/>
    <col min="5" max="5" width="0.85546875" style="265" customWidth="1"/>
    <col min="6" max="6" width="10" style="265" customWidth="1"/>
    <col min="7" max="7" width="7.140625" style="265" customWidth="1"/>
    <col min="8" max="9" width="8" style="265" customWidth="1"/>
    <col min="10" max="10" width="0.7109375" style="265" customWidth="1"/>
    <col min="11" max="11" width="10.140625" style="265" customWidth="1"/>
    <col min="12" max="14" width="8" style="265" customWidth="1"/>
    <col min="15" max="15" width="0.5703125" style="265" customWidth="1"/>
    <col min="16" max="16" width="9" style="265" customWidth="1"/>
    <col min="17" max="17" width="7.42578125" style="265" customWidth="1"/>
    <col min="18" max="18" width="8" style="265" customWidth="1"/>
    <col min="19" max="19" width="8.85546875" style="265" customWidth="1"/>
    <col min="20" max="20" width="7.5703125" style="265" customWidth="1"/>
    <col min="21" max="21" width="8.28515625" style="265" customWidth="1"/>
    <col min="22" max="22" width="8.85546875" style="265" customWidth="1"/>
    <col min="23" max="16384" width="11.42578125" style="265"/>
  </cols>
  <sheetData>
    <row r="1" spans="1:21" ht="9.75" customHeight="1" x14ac:dyDescent="0.2">
      <c r="B1" s="265" t="s">
        <v>66</v>
      </c>
    </row>
    <row r="2" spans="1:21" s="206" customFormat="1" ht="49.5" customHeight="1" x14ac:dyDescent="0.2">
      <c r="B2" s="1059"/>
      <c r="C2" s="1059"/>
      <c r="D2" s="1059"/>
      <c r="E2" s="207"/>
      <c r="F2" s="1160"/>
      <c r="G2" s="1160"/>
      <c r="H2" s="1160"/>
      <c r="I2" s="1160"/>
      <c r="J2" s="1160"/>
      <c r="K2" s="1160"/>
      <c r="L2" s="1160"/>
      <c r="M2" s="1160"/>
      <c r="N2" s="1160"/>
      <c r="O2" s="1160"/>
      <c r="P2" s="1160"/>
      <c r="Q2" s="1160"/>
      <c r="S2" s="207"/>
    </row>
    <row r="3" spans="1:21" s="206" customFormat="1" ht="3" customHeight="1" x14ac:dyDescent="0.2">
      <c r="B3" s="207"/>
      <c r="C3" s="207"/>
      <c r="D3" s="207"/>
      <c r="E3" s="207"/>
      <c r="K3" s="207"/>
      <c r="P3" s="207"/>
      <c r="S3" s="207"/>
    </row>
    <row r="4" spans="1:21" s="209" customFormat="1" ht="15" customHeight="1" x14ac:dyDescent="0.2">
      <c r="B4" s="1174" t="s">
        <v>447</v>
      </c>
      <c r="C4" s="1174"/>
      <c r="D4" s="1174"/>
      <c r="E4" s="1174"/>
      <c r="F4" s="1174"/>
      <c r="G4" s="1174"/>
      <c r="H4" s="1174"/>
      <c r="I4" s="1174"/>
      <c r="J4" s="1174"/>
      <c r="K4" s="1174"/>
      <c r="L4" s="1174"/>
      <c r="M4" s="1174"/>
      <c r="N4" s="1174"/>
      <c r="O4" s="1174"/>
      <c r="P4" s="1174"/>
      <c r="Q4" s="1174"/>
      <c r="R4" s="1174"/>
      <c r="S4" s="1174"/>
      <c r="T4" s="315"/>
    </row>
    <row r="5" spans="1:21" s="316" customFormat="1" ht="15" customHeight="1" x14ac:dyDescent="0.2">
      <c r="B5" s="1161" t="str">
        <f>porsaad!B6</f>
        <v>Situación a 28 de febrero de 2023</v>
      </c>
      <c r="C5" s="1161"/>
      <c r="D5" s="1161"/>
      <c r="E5" s="1161"/>
      <c r="F5" s="1161"/>
      <c r="G5" s="1161"/>
      <c r="H5" s="1161"/>
      <c r="I5" s="1161"/>
      <c r="J5" s="1161"/>
      <c r="K5" s="1161"/>
      <c r="L5" s="1161"/>
      <c r="M5" s="1161"/>
      <c r="N5" s="1161"/>
      <c r="O5" s="1161"/>
      <c r="P5" s="1161"/>
      <c r="Q5" s="1161"/>
      <c r="R5" s="1161"/>
      <c r="S5" s="1161"/>
      <c r="T5" s="317"/>
      <c r="U5" s="91"/>
    </row>
    <row r="6" spans="1:21" s="209" customFormat="1" ht="4.5" customHeight="1" x14ac:dyDescent="0.2"/>
    <row r="7" spans="1:21" s="212" customFormat="1" ht="15" customHeight="1" x14ac:dyDescent="0.2">
      <c r="A7" s="213"/>
      <c r="B7" s="1162" t="s">
        <v>15</v>
      </c>
      <c r="C7" s="1165" t="s">
        <v>81</v>
      </c>
      <c r="D7" s="1166"/>
      <c r="E7" s="348"/>
      <c r="F7" s="1176" t="s">
        <v>34</v>
      </c>
      <c r="G7" s="1177"/>
      <c r="H7" s="1177"/>
      <c r="I7" s="1178"/>
      <c r="J7" s="352"/>
      <c r="K7" s="1176" t="s">
        <v>52</v>
      </c>
      <c r="L7" s="1177"/>
      <c r="M7" s="1177"/>
      <c r="N7" s="1178"/>
      <c r="O7" s="352"/>
      <c r="P7" s="1176" t="s">
        <v>53</v>
      </c>
      <c r="Q7" s="1177"/>
      <c r="R7" s="1177"/>
      <c r="S7" s="1178"/>
    </row>
    <row r="8" spans="1:21" s="212" customFormat="1" ht="29.25" customHeight="1" x14ac:dyDescent="0.2">
      <c r="A8" s="213"/>
      <c r="B8" s="1163"/>
      <c r="C8" s="1167"/>
      <c r="D8" s="1168"/>
      <c r="E8" s="348"/>
      <c r="F8" s="1179" t="s">
        <v>75</v>
      </c>
      <c r="G8" s="1180"/>
      <c r="H8" s="1181" t="s">
        <v>137</v>
      </c>
      <c r="I8" s="1182"/>
      <c r="J8" s="330"/>
      <c r="K8" s="1179" t="s">
        <v>75</v>
      </c>
      <c r="L8" s="1180"/>
      <c r="M8" s="1181" t="s">
        <v>137</v>
      </c>
      <c r="N8" s="1182"/>
      <c r="O8" s="330"/>
      <c r="P8" s="1179" t="s">
        <v>75</v>
      </c>
      <c r="Q8" s="1180"/>
      <c r="R8" s="1181" t="s">
        <v>137</v>
      </c>
      <c r="S8" s="1182"/>
    </row>
    <row r="9" spans="1:21" s="217" customFormat="1" ht="29.25" customHeight="1" x14ac:dyDescent="0.2">
      <c r="A9" s="318"/>
      <c r="B9" s="1164"/>
      <c r="C9" s="323" t="s">
        <v>12</v>
      </c>
      <c r="D9" s="325" t="s">
        <v>13</v>
      </c>
      <c r="E9" s="349"/>
      <c r="F9" s="347" t="s">
        <v>12</v>
      </c>
      <c r="G9" s="325" t="s">
        <v>77</v>
      </c>
      <c r="H9" s="323" t="s">
        <v>12</v>
      </c>
      <c r="I9" s="324" t="s">
        <v>138</v>
      </c>
      <c r="J9" s="322"/>
      <c r="K9" s="323" t="s">
        <v>12</v>
      </c>
      <c r="L9" s="325" t="s">
        <v>77</v>
      </c>
      <c r="M9" s="323" t="s">
        <v>12</v>
      </c>
      <c r="N9" s="324" t="s">
        <v>138</v>
      </c>
      <c r="O9" s="322"/>
      <c r="P9" s="323" t="s">
        <v>12</v>
      </c>
      <c r="Q9" s="325" t="s">
        <v>77</v>
      </c>
      <c r="R9" s="323" t="s">
        <v>12</v>
      </c>
      <c r="S9" s="324" t="s">
        <v>138</v>
      </c>
    </row>
    <row r="10" spans="1:21" s="217" customFormat="1" ht="6" customHeight="1" x14ac:dyDescent="0.2">
      <c r="A10" s="318"/>
      <c r="B10" s="321"/>
      <c r="C10" s="322"/>
      <c r="D10" s="322"/>
      <c r="E10" s="322"/>
      <c r="F10" s="322"/>
      <c r="G10" s="322"/>
      <c r="H10" s="322"/>
      <c r="I10" s="322"/>
      <c r="J10" s="322"/>
      <c r="K10" s="322"/>
      <c r="L10" s="322"/>
      <c r="M10" s="322"/>
      <c r="N10" s="322"/>
      <c r="O10" s="322"/>
      <c r="P10" s="322"/>
      <c r="Q10" s="322"/>
    </row>
    <row r="11" spans="1:21" s="276" customFormat="1" ht="18" customHeight="1" x14ac:dyDescent="0.2">
      <c r="A11" s="319"/>
      <c r="B11" s="331" t="s">
        <v>11</v>
      </c>
      <c r="C11" s="336">
        <f>F11+K11+P11</f>
        <v>14128</v>
      </c>
      <c r="D11" s="341">
        <f>C11/C$29*100</f>
        <v>14.401630988786952</v>
      </c>
      <c r="E11" s="339"/>
      <c r="F11" s="336">
        <v>5960</v>
      </c>
      <c r="G11" s="341">
        <v>42.185730464326163</v>
      </c>
      <c r="H11" s="336">
        <v>2232</v>
      </c>
      <c r="I11" s="341">
        <v>37.449664429530202</v>
      </c>
      <c r="J11" s="342"/>
      <c r="K11" s="336">
        <v>7807</v>
      </c>
      <c r="L11" s="341">
        <v>55.259060022650054</v>
      </c>
      <c r="M11" s="336">
        <v>3603</v>
      </c>
      <c r="N11" s="341">
        <v>46.150890226719611</v>
      </c>
      <c r="O11" s="342"/>
      <c r="P11" s="336">
        <v>361</v>
      </c>
      <c r="Q11" s="341">
        <v>2.5552095130237826</v>
      </c>
      <c r="R11" s="336">
        <v>351</v>
      </c>
      <c r="S11" s="341">
        <v>97.229916897506925</v>
      </c>
    </row>
    <row r="12" spans="1:21" s="276" customFormat="1" ht="18" customHeight="1" x14ac:dyDescent="0.2">
      <c r="A12" s="319"/>
      <c r="B12" s="332" t="s">
        <v>10</v>
      </c>
      <c r="C12" s="342">
        <f t="shared" ref="C12:C28" si="0">F12+K12+P12</f>
        <v>1671</v>
      </c>
      <c r="D12" s="343">
        <f t="shared" ref="D12:D29" si="1">C12/C$29*100</f>
        <v>1.7033639143730888</v>
      </c>
      <c r="E12" s="339"/>
      <c r="F12" s="342">
        <v>462</v>
      </c>
      <c r="G12" s="343">
        <v>27.648114901256733</v>
      </c>
      <c r="H12" s="342">
        <v>250</v>
      </c>
      <c r="I12" s="343">
        <v>54.112554112554115</v>
      </c>
      <c r="J12" s="342"/>
      <c r="K12" s="342">
        <v>609</v>
      </c>
      <c r="L12" s="343">
        <v>36.445242369838418</v>
      </c>
      <c r="M12" s="342">
        <v>329</v>
      </c>
      <c r="N12" s="343">
        <v>54.022988505747129</v>
      </c>
      <c r="O12" s="342"/>
      <c r="P12" s="342">
        <v>600</v>
      </c>
      <c r="Q12" s="343">
        <v>35.906642728904849</v>
      </c>
      <c r="R12" s="342">
        <v>156</v>
      </c>
      <c r="S12" s="343">
        <v>26</v>
      </c>
    </row>
    <row r="13" spans="1:21" s="276" customFormat="1" ht="18" customHeight="1" x14ac:dyDescent="0.2">
      <c r="A13" s="319"/>
      <c r="B13" s="332" t="s">
        <v>40</v>
      </c>
      <c r="C13" s="342">
        <f t="shared" si="0"/>
        <v>2243</v>
      </c>
      <c r="D13" s="343">
        <f t="shared" si="1"/>
        <v>2.2864424057084607</v>
      </c>
      <c r="E13" s="339"/>
      <c r="F13" s="342">
        <v>531</v>
      </c>
      <c r="G13" s="343">
        <v>23.673651359786003</v>
      </c>
      <c r="H13" s="342">
        <v>12</v>
      </c>
      <c r="I13" s="343">
        <v>2.2598870056497176</v>
      </c>
      <c r="J13" s="342"/>
      <c r="K13" s="342">
        <v>897</v>
      </c>
      <c r="L13" s="343">
        <v>39.99108337048596</v>
      </c>
      <c r="M13" s="342">
        <v>18</v>
      </c>
      <c r="N13" s="343">
        <v>2.0066889632107023</v>
      </c>
      <c r="O13" s="342"/>
      <c r="P13" s="342">
        <v>815</v>
      </c>
      <c r="Q13" s="343">
        <v>36.335265269728048</v>
      </c>
      <c r="R13" s="342">
        <v>25</v>
      </c>
      <c r="S13" s="343">
        <v>3.0674846625766872</v>
      </c>
    </row>
    <row r="14" spans="1:21" s="276" customFormat="1" ht="18" customHeight="1" x14ac:dyDescent="0.2">
      <c r="A14" s="319"/>
      <c r="B14" s="332" t="s">
        <v>41</v>
      </c>
      <c r="C14" s="342">
        <f t="shared" si="0"/>
        <v>1998</v>
      </c>
      <c r="D14" s="343">
        <f t="shared" si="1"/>
        <v>2.0366972477064218</v>
      </c>
      <c r="E14" s="339"/>
      <c r="F14" s="342">
        <v>563</v>
      </c>
      <c r="G14" s="343">
        <v>28.178178178178175</v>
      </c>
      <c r="H14" s="342">
        <v>246</v>
      </c>
      <c r="I14" s="343">
        <v>43.694493783303727</v>
      </c>
      <c r="J14" s="342"/>
      <c r="K14" s="342">
        <v>891</v>
      </c>
      <c r="L14" s="343">
        <v>44.594594594594597</v>
      </c>
      <c r="M14" s="342">
        <v>224</v>
      </c>
      <c r="N14" s="343">
        <v>25.140291806958476</v>
      </c>
      <c r="O14" s="342"/>
      <c r="P14" s="342">
        <v>544</v>
      </c>
      <c r="Q14" s="343">
        <v>27.227227227227228</v>
      </c>
      <c r="R14" s="342">
        <v>93</v>
      </c>
      <c r="S14" s="343">
        <v>17.09558823529412</v>
      </c>
    </row>
    <row r="15" spans="1:21" s="276" customFormat="1" ht="18" customHeight="1" x14ac:dyDescent="0.2">
      <c r="A15" s="319"/>
      <c r="B15" s="332" t="s">
        <v>9</v>
      </c>
      <c r="C15" s="342">
        <f t="shared" si="0"/>
        <v>5166</v>
      </c>
      <c r="D15" s="343">
        <f t="shared" si="1"/>
        <v>5.2660550458715596</v>
      </c>
      <c r="E15" s="339"/>
      <c r="F15" s="342">
        <v>1303</v>
      </c>
      <c r="G15" s="343">
        <v>25.222609368950831</v>
      </c>
      <c r="H15" s="342">
        <v>860</v>
      </c>
      <c r="I15" s="343">
        <v>66.001534919416727</v>
      </c>
      <c r="J15" s="342"/>
      <c r="K15" s="342">
        <v>1790</v>
      </c>
      <c r="L15" s="343">
        <v>34.64963221060782</v>
      </c>
      <c r="M15" s="342">
        <v>1266</v>
      </c>
      <c r="N15" s="343">
        <v>70.726256983240219</v>
      </c>
      <c r="O15" s="342"/>
      <c r="P15" s="342">
        <v>2073</v>
      </c>
      <c r="Q15" s="343">
        <v>40.127758420441346</v>
      </c>
      <c r="R15" s="342">
        <v>1567</v>
      </c>
      <c r="S15" s="343">
        <v>75.590931017848533</v>
      </c>
    </row>
    <row r="16" spans="1:21" s="276" customFormat="1" ht="18" customHeight="1" x14ac:dyDescent="0.2">
      <c r="A16" s="319"/>
      <c r="B16" s="332" t="s">
        <v>8</v>
      </c>
      <c r="C16" s="342">
        <f t="shared" si="0"/>
        <v>2027</v>
      </c>
      <c r="D16" s="343">
        <f t="shared" si="1"/>
        <v>2.0662589194699286</v>
      </c>
      <c r="E16" s="339"/>
      <c r="F16" s="342">
        <v>800</v>
      </c>
      <c r="G16" s="343">
        <v>39.467192895905278</v>
      </c>
      <c r="H16" s="342">
        <v>1</v>
      </c>
      <c r="I16" s="343">
        <v>0.125</v>
      </c>
      <c r="J16" s="342"/>
      <c r="K16" s="342">
        <v>752</v>
      </c>
      <c r="L16" s="343">
        <v>37.099161322150962</v>
      </c>
      <c r="M16" s="342">
        <v>3</v>
      </c>
      <c r="N16" s="343">
        <v>0.39893617021276595</v>
      </c>
      <c r="O16" s="342"/>
      <c r="P16" s="342">
        <v>475</v>
      </c>
      <c r="Q16" s="343">
        <v>23.43364578194376</v>
      </c>
      <c r="R16" s="342">
        <v>7</v>
      </c>
      <c r="S16" s="343">
        <v>1.4736842105263157</v>
      </c>
    </row>
    <row r="17" spans="1:19" s="276" customFormat="1" ht="18" customHeight="1" x14ac:dyDescent="0.2">
      <c r="A17" s="319"/>
      <c r="B17" s="332" t="s">
        <v>7</v>
      </c>
      <c r="C17" s="342">
        <f t="shared" si="0"/>
        <v>7854</v>
      </c>
      <c r="D17" s="343">
        <f t="shared" si="1"/>
        <v>8.0061162079510702</v>
      </c>
      <c r="E17" s="339"/>
      <c r="F17" s="342">
        <v>2132</v>
      </c>
      <c r="G17" s="343">
        <v>27.145403615991853</v>
      </c>
      <c r="H17" s="342">
        <v>33</v>
      </c>
      <c r="I17" s="343">
        <v>1.547842401500938</v>
      </c>
      <c r="J17" s="342"/>
      <c r="K17" s="342">
        <v>2465</v>
      </c>
      <c r="L17" s="343">
        <v>31.385281385281381</v>
      </c>
      <c r="M17" s="342">
        <v>28</v>
      </c>
      <c r="N17" s="343">
        <v>1.1359026369168357</v>
      </c>
      <c r="O17" s="342"/>
      <c r="P17" s="342">
        <v>3257</v>
      </c>
      <c r="Q17" s="343">
        <v>41.469314998726766</v>
      </c>
      <c r="R17" s="342">
        <v>31</v>
      </c>
      <c r="S17" s="343">
        <v>0.95179613140927244</v>
      </c>
    </row>
    <row r="18" spans="1:19" s="276" customFormat="1" ht="18" customHeight="1" x14ac:dyDescent="0.2">
      <c r="A18" s="319"/>
      <c r="B18" s="332" t="s">
        <v>43</v>
      </c>
      <c r="C18" s="342">
        <f t="shared" si="0"/>
        <v>3425</v>
      </c>
      <c r="D18" s="343">
        <f t="shared" si="1"/>
        <v>3.4913353720693174</v>
      </c>
      <c r="E18" s="339"/>
      <c r="F18" s="342">
        <v>1128</v>
      </c>
      <c r="G18" s="343">
        <v>32.934306569343065</v>
      </c>
      <c r="H18" s="342">
        <v>336</v>
      </c>
      <c r="I18" s="343">
        <v>29.787234042553191</v>
      </c>
      <c r="J18" s="342"/>
      <c r="K18" s="342">
        <v>1339</v>
      </c>
      <c r="L18" s="343">
        <v>39.094890510948908</v>
      </c>
      <c r="M18" s="342">
        <v>561</v>
      </c>
      <c r="N18" s="343">
        <v>41.89693801344287</v>
      </c>
      <c r="O18" s="342"/>
      <c r="P18" s="342">
        <v>958</v>
      </c>
      <c r="Q18" s="343">
        <v>27.970802919708028</v>
      </c>
      <c r="R18" s="342">
        <v>523</v>
      </c>
      <c r="S18" s="343">
        <v>54.592901878914404</v>
      </c>
    </row>
    <row r="19" spans="1:19" s="276" customFormat="1" ht="18" customHeight="1" x14ac:dyDescent="0.2">
      <c r="A19" s="319"/>
      <c r="B19" s="332" t="s">
        <v>44</v>
      </c>
      <c r="C19" s="342">
        <f t="shared" si="0"/>
        <v>12823</v>
      </c>
      <c r="D19" s="343">
        <f t="shared" si="1"/>
        <v>13.071355759429155</v>
      </c>
      <c r="E19" s="339"/>
      <c r="F19" s="342">
        <v>3211</v>
      </c>
      <c r="G19" s="343">
        <v>25.040942057240894</v>
      </c>
      <c r="H19" s="342">
        <v>334</v>
      </c>
      <c r="I19" s="343">
        <v>10.401744004982872</v>
      </c>
      <c r="J19" s="342"/>
      <c r="K19" s="342">
        <v>6476</v>
      </c>
      <c r="L19" s="343">
        <v>50.503002417530993</v>
      </c>
      <c r="M19" s="342">
        <v>1051</v>
      </c>
      <c r="N19" s="343">
        <v>16.229153798641136</v>
      </c>
      <c r="O19" s="342"/>
      <c r="P19" s="342">
        <v>3136</v>
      </c>
      <c r="Q19" s="343">
        <v>24.456055525228106</v>
      </c>
      <c r="R19" s="342">
        <v>2748</v>
      </c>
      <c r="S19" s="343">
        <v>87.627551020408163</v>
      </c>
    </row>
    <row r="20" spans="1:19" s="276" customFormat="1" ht="18" customHeight="1" x14ac:dyDescent="0.2">
      <c r="A20" s="319"/>
      <c r="B20" s="332" t="s">
        <v>6</v>
      </c>
      <c r="C20" s="342">
        <f t="shared" si="0"/>
        <v>7852</v>
      </c>
      <c r="D20" s="343">
        <f t="shared" si="1"/>
        <v>8.0040774719673795</v>
      </c>
      <c r="E20" s="339"/>
      <c r="F20" s="342">
        <v>2411</v>
      </c>
      <c r="G20" s="343">
        <v>30.705552725420276</v>
      </c>
      <c r="H20" s="342">
        <v>571</v>
      </c>
      <c r="I20" s="343">
        <v>23.683119037743676</v>
      </c>
      <c r="J20" s="342"/>
      <c r="K20" s="342">
        <v>3593</v>
      </c>
      <c r="L20" s="343">
        <v>45.759042282221088</v>
      </c>
      <c r="M20" s="342">
        <v>1259</v>
      </c>
      <c r="N20" s="343">
        <v>35.040356248260508</v>
      </c>
      <c r="O20" s="342"/>
      <c r="P20" s="342">
        <v>1848</v>
      </c>
      <c r="Q20" s="343">
        <v>23.535404992358636</v>
      </c>
      <c r="R20" s="342">
        <v>884</v>
      </c>
      <c r="S20" s="343">
        <v>47.83549783549784</v>
      </c>
    </row>
    <row r="21" spans="1:19" s="276" customFormat="1" ht="18" customHeight="1" x14ac:dyDescent="0.2">
      <c r="A21" s="319"/>
      <c r="B21" s="332" t="s">
        <v>5</v>
      </c>
      <c r="C21" s="342">
        <f t="shared" si="0"/>
        <v>2116</v>
      </c>
      <c r="D21" s="343">
        <f t="shared" si="1"/>
        <v>2.1569826707441386</v>
      </c>
      <c r="E21" s="339"/>
      <c r="F21" s="342">
        <v>685</v>
      </c>
      <c r="G21" s="343">
        <v>32.372400756143662</v>
      </c>
      <c r="H21" s="342">
        <v>466</v>
      </c>
      <c r="I21" s="343">
        <v>68.029197080291965</v>
      </c>
      <c r="J21" s="342"/>
      <c r="K21" s="342">
        <v>788</v>
      </c>
      <c r="L21" s="343">
        <v>37.240075614366731</v>
      </c>
      <c r="M21" s="342">
        <v>594</v>
      </c>
      <c r="N21" s="343">
        <v>75.380710659898469</v>
      </c>
      <c r="O21" s="342"/>
      <c r="P21" s="342">
        <v>643</v>
      </c>
      <c r="Q21" s="343">
        <v>30.387523629489603</v>
      </c>
      <c r="R21" s="342">
        <v>534</v>
      </c>
      <c r="S21" s="343">
        <v>83.048211508553663</v>
      </c>
    </row>
    <row r="22" spans="1:19" s="276" customFormat="1" ht="18" customHeight="1" x14ac:dyDescent="0.2">
      <c r="A22" s="319"/>
      <c r="B22" s="332" t="s">
        <v>38</v>
      </c>
      <c r="C22" s="342">
        <f t="shared" si="0"/>
        <v>8227</v>
      </c>
      <c r="D22" s="343">
        <f t="shared" si="1"/>
        <v>8.3863404689092764</v>
      </c>
      <c r="E22" s="339"/>
      <c r="F22" s="342">
        <v>1829</v>
      </c>
      <c r="G22" s="343">
        <v>22.231676188160936</v>
      </c>
      <c r="H22" s="342">
        <v>379</v>
      </c>
      <c r="I22" s="343">
        <v>20.721705850191359</v>
      </c>
      <c r="J22" s="342"/>
      <c r="K22" s="342">
        <v>3038</v>
      </c>
      <c r="L22" s="343">
        <v>36.927190956606296</v>
      </c>
      <c r="M22" s="342">
        <v>1053</v>
      </c>
      <c r="N22" s="343">
        <v>34.66096115865701</v>
      </c>
      <c r="O22" s="342"/>
      <c r="P22" s="342">
        <v>3360</v>
      </c>
      <c r="Q22" s="343">
        <v>40.841132855232772</v>
      </c>
      <c r="R22" s="342">
        <v>1456</v>
      </c>
      <c r="S22" s="343">
        <v>43.333333333333336</v>
      </c>
    </row>
    <row r="23" spans="1:19" s="276" customFormat="1" ht="18" customHeight="1" x14ac:dyDescent="0.2">
      <c r="A23" s="319"/>
      <c r="B23" s="332" t="s">
        <v>45</v>
      </c>
      <c r="C23" s="342">
        <f t="shared" si="0"/>
        <v>15393</v>
      </c>
      <c r="D23" s="343">
        <f t="shared" si="1"/>
        <v>15.691131498470948</v>
      </c>
      <c r="E23" s="339"/>
      <c r="F23" s="342">
        <v>5546</v>
      </c>
      <c r="G23" s="343">
        <v>36.029363996621846</v>
      </c>
      <c r="H23" s="342">
        <v>2367</v>
      </c>
      <c r="I23" s="343">
        <v>42.679408582762349</v>
      </c>
      <c r="J23" s="342"/>
      <c r="K23" s="342">
        <v>6717</v>
      </c>
      <c r="L23" s="343">
        <v>43.636717988696162</v>
      </c>
      <c r="M23" s="342">
        <v>3922</v>
      </c>
      <c r="N23" s="343">
        <v>58.389161828197111</v>
      </c>
      <c r="O23" s="342"/>
      <c r="P23" s="342">
        <v>3130</v>
      </c>
      <c r="Q23" s="343">
        <v>20.333918014681998</v>
      </c>
      <c r="R23" s="342">
        <v>2105</v>
      </c>
      <c r="S23" s="343">
        <v>67.25239616613419</v>
      </c>
    </row>
    <row r="24" spans="1:19" s="276" customFormat="1" ht="18" customHeight="1" x14ac:dyDescent="0.2">
      <c r="A24" s="319">
        <v>47094</v>
      </c>
      <c r="B24" s="332" t="s">
        <v>46</v>
      </c>
      <c r="C24" s="342">
        <f t="shared" si="0"/>
        <v>3910</v>
      </c>
      <c r="D24" s="343">
        <f t="shared" si="1"/>
        <v>3.9857288481141695</v>
      </c>
      <c r="E24" s="339"/>
      <c r="F24" s="342">
        <v>1362</v>
      </c>
      <c r="G24" s="343">
        <v>34.833759590792837</v>
      </c>
      <c r="H24" s="342">
        <v>126</v>
      </c>
      <c r="I24" s="343">
        <v>9.251101321585903</v>
      </c>
      <c r="J24" s="342"/>
      <c r="K24" s="342">
        <v>1945</v>
      </c>
      <c r="L24" s="343">
        <v>49.744245524296673</v>
      </c>
      <c r="M24" s="342">
        <v>155</v>
      </c>
      <c r="N24" s="343">
        <v>7.9691516709511561</v>
      </c>
      <c r="O24" s="342"/>
      <c r="P24" s="342">
        <v>603</v>
      </c>
      <c r="Q24" s="343">
        <v>15.421994884910486</v>
      </c>
      <c r="R24" s="342">
        <v>89</v>
      </c>
      <c r="S24" s="343">
        <v>14.759535655058043</v>
      </c>
    </row>
    <row r="25" spans="1:19" s="276" customFormat="1" ht="18" customHeight="1" x14ac:dyDescent="0.2">
      <c r="B25" s="332" t="s">
        <v>47</v>
      </c>
      <c r="C25" s="342">
        <f t="shared" si="0"/>
        <v>521</v>
      </c>
      <c r="D25" s="343">
        <f t="shared" si="1"/>
        <v>0.5310907237512742</v>
      </c>
      <c r="E25" s="339"/>
      <c r="F25" s="342">
        <v>147</v>
      </c>
      <c r="G25" s="343">
        <v>28.214971209213051</v>
      </c>
      <c r="H25" s="342">
        <v>32</v>
      </c>
      <c r="I25" s="343">
        <v>21.768707482993197</v>
      </c>
      <c r="J25" s="342"/>
      <c r="K25" s="342">
        <v>201</v>
      </c>
      <c r="L25" s="343">
        <v>38.579654510556622</v>
      </c>
      <c r="M25" s="342">
        <v>54</v>
      </c>
      <c r="N25" s="343">
        <v>26.865671641791046</v>
      </c>
      <c r="O25" s="342"/>
      <c r="P25" s="342">
        <v>173</v>
      </c>
      <c r="Q25" s="343">
        <v>33.205374280230323</v>
      </c>
      <c r="R25" s="342">
        <v>66</v>
      </c>
      <c r="S25" s="343">
        <v>38.150289017341038</v>
      </c>
    </row>
    <row r="26" spans="1:19" s="276" customFormat="1" ht="18" customHeight="1" x14ac:dyDescent="0.2">
      <c r="B26" s="332" t="s">
        <v>48</v>
      </c>
      <c r="C26" s="342">
        <f t="shared" si="0"/>
        <v>7442</v>
      </c>
      <c r="D26" s="343">
        <f t="shared" si="1"/>
        <v>7.5861365953109079</v>
      </c>
      <c r="E26" s="339"/>
      <c r="F26" s="342">
        <v>1804</v>
      </c>
      <c r="G26" s="343">
        <v>24.240795485084654</v>
      </c>
      <c r="H26" s="342">
        <v>227</v>
      </c>
      <c r="I26" s="343">
        <v>12.583148558758314</v>
      </c>
      <c r="J26" s="342"/>
      <c r="K26" s="342">
        <v>3113</v>
      </c>
      <c r="L26" s="343">
        <v>41.83015318462779</v>
      </c>
      <c r="M26" s="342">
        <v>492</v>
      </c>
      <c r="N26" s="343">
        <v>15.804690009637007</v>
      </c>
      <c r="O26" s="342"/>
      <c r="P26" s="342">
        <v>2525</v>
      </c>
      <c r="Q26" s="343">
        <v>33.929051330287557</v>
      </c>
      <c r="R26" s="342">
        <v>674</v>
      </c>
      <c r="S26" s="343">
        <v>26.693069306930695</v>
      </c>
    </row>
    <row r="27" spans="1:19" s="276" customFormat="1" ht="18" customHeight="1" x14ac:dyDescent="0.2">
      <c r="B27" s="332" t="s">
        <v>49</v>
      </c>
      <c r="C27" s="342">
        <f t="shared" si="0"/>
        <v>1241</v>
      </c>
      <c r="D27" s="343">
        <f t="shared" si="1"/>
        <v>1.2650356778797147</v>
      </c>
      <c r="E27" s="339"/>
      <c r="F27" s="342">
        <v>392</v>
      </c>
      <c r="G27" s="343">
        <v>31.587429492344882</v>
      </c>
      <c r="H27" s="342">
        <v>46</v>
      </c>
      <c r="I27" s="343">
        <v>11.73469387755102</v>
      </c>
      <c r="J27" s="342"/>
      <c r="K27" s="342">
        <v>594</v>
      </c>
      <c r="L27" s="343">
        <v>47.864625302175668</v>
      </c>
      <c r="M27" s="342">
        <v>59</v>
      </c>
      <c r="N27" s="343">
        <v>9.9326599326599325</v>
      </c>
      <c r="O27" s="342"/>
      <c r="P27" s="342">
        <v>255</v>
      </c>
      <c r="Q27" s="343">
        <v>20.547945205479451</v>
      </c>
      <c r="R27" s="342">
        <v>66</v>
      </c>
      <c r="S27" s="343">
        <v>25.882352941176475</v>
      </c>
    </row>
    <row r="28" spans="1:19" s="276" customFormat="1" ht="18" customHeight="1" x14ac:dyDescent="0.2">
      <c r="B28" s="337" t="s">
        <v>4</v>
      </c>
      <c r="C28" s="344">
        <f t="shared" si="0"/>
        <v>63</v>
      </c>
      <c r="D28" s="345">
        <f t="shared" si="1"/>
        <v>6.4220183486238536E-2</v>
      </c>
      <c r="E28" s="339"/>
      <c r="F28" s="344">
        <v>21</v>
      </c>
      <c r="G28" s="345">
        <v>33.333333333333329</v>
      </c>
      <c r="H28" s="344">
        <v>8</v>
      </c>
      <c r="I28" s="345">
        <v>38.095238095238095</v>
      </c>
      <c r="J28" s="342"/>
      <c r="K28" s="344">
        <v>26</v>
      </c>
      <c r="L28" s="345">
        <v>41.269841269841265</v>
      </c>
      <c r="M28" s="344">
        <v>13</v>
      </c>
      <c r="N28" s="345">
        <v>50</v>
      </c>
      <c r="O28" s="342"/>
      <c r="P28" s="344">
        <v>16</v>
      </c>
      <c r="Q28" s="345">
        <v>25.396825396825395</v>
      </c>
      <c r="R28" s="344">
        <v>13</v>
      </c>
      <c r="S28" s="345">
        <v>81.25</v>
      </c>
    </row>
    <row r="29" spans="1:19" s="213" customFormat="1" ht="18" customHeight="1" x14ac:dyDescent="0.2">
      <c r="B29" s="333" t="s">
        <v>3</v>
      </c>
      <c r="C29" s="334">
        <f>SUM(C11:C28)</f>
        <v>98100</v>
      </c>
      <c r="D29" s="335">
        <f t="shared" si="1"/>
        <v>100</v>
      </c>
      <c r="E29" s="350"/>
      <c r="F29" s="334">
        <f>SUM(F11:F28)</f>
        <v>30287</v>
      </c>
      <c r="G29" s="335">
        <f t="shared" ref="G29" si="2">F29/$C29*100</f>
        <v>30.873598369011212</v>
      </c>
      <c r="H29" s="334">
        <f>SUM(H11:H28)</f>
        <v>8526</v>
      </c>
      <c r="I29" s="335">
        <f t="shared" ref="I29" si="3">H29/F29*100</f>
        <v>28.15069171591772</v>
      </c>
      <c r="J29" s="353"/>
      <c r="K29" s="334">
        <f>SUM(K11:K28)</f>
        <v>43041</v>
      </c>
      <c r="L29" s="335">
        <f t="shared" ref="L29" si="4">K29/$C29*100</f>
        <v>43.874617737003057</v>
      </c>
      <c r="M29" s="334">
        <f>SUM(M11:M28)</f>
        <v>14684</v>
      </c>
      <c r="N29" s="335">
        <f t="shared" ref="N29" si="5">M29/K29*100</f>
        <v>34.116307706605333</v>
      </c>
      <c r="O29" s="353"/>
      <c r="P29" s="334">
        <f>SUM(P11:P28)</f>
        <v>24772</v>
      </c>
      <c r="Q29" s="354">
        <f t="shared" ref="Q29" si="6">P29/$C29*100</f>
        <v>25.251783893985731</v>
      </c>
      <c r="R29" s="334">
        <f>SUM(R11:R28)</f>
        <v>11388</v>
      </c>
      <c r="S29" s="354">
        <f t="shared" ref="S29" si="7">R29/P29*100</f>
        <v>45.971257871790733</v>
      </c>
    </row>
    <row r="30" spans="1:19" s="257" customFormat="1" ht="6.75" customHeight="1" x14ac:dyDescent="0.2">
      <c r="B30" s="1159"/>
      <c r="C30" s="1159"/>
      <c r="D30" s="1159"/>
      <c r="E30" s="294"/>
    </row>
    <row r="31" spans="1:19" x14ac:dyDescent="0.2">
      <c r="F31" s="320"/>
    </row>
    <row r="32" spans="1:19" x14ac:dyDescent="0.2">
      <c r="F32" s="320"/>
      <c r="K32" s="320"/>
    </row>
    <row r="33" spans="2:11" x14ac:dyDescent="0.2">
      <c r="B33" s="320"/>
      <c r="K33" s="320"/>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9">
    <tabColor theme="0"/>
    <pageSetUpPr fitToPage="1"/>
  </sheetPr>
  <dimension ref="A1:W26"/>
  <sheetViews>
    <sheetView zoomScaleNormal="100" workbookViewId="0"/>
  </sheetViews>
  <sheetFormatPr baseColWidth="10" defaultColWidth="11.42578125" defaultRowHeight="15" x14ac:dyDescent="0.25"/>
  <cols>
    <col min="1" max="1" width="1.85546875" style="872" customWidth="1"/>
    <col min="2" max="2" width="24.5703125" style="872" customWidth="1"/>
    <col min="3" max="8" width="10.85546875" style="872" customWidth="1"/>
    <col min="9" max="10" width="7.140625" style="872" customWidth="1"/>
    <col min="11" max="11" width="7.7109375" style="872" customWidth="1"/>
    <col min="12" max="17" width="8.28515625" style="872" customWidth="1"/>
    <col min="18" max="19" width="7.7109375" style="872" customWidth="1"/>
    <col min="20" max="20" width="11.42578125" style="872" customWidth="1"/>
    <col min="21" max="21" width="11.42578125" style="872"/>
    <col min="22" max="22" width="11.85546875" style="872" bestFit="1" customWidth="1"/>
    <col min="23" max="16384" width="11.42578125" style="872"/>
  </cols>
  <sheetData>
    <row r="1" spans="1:21" x14ac:dyDescent="0.25">
      <c r="A1" s="871"/>
      <c r="B1" s="871"/>
      <c r="H1" s="873"/>
      <c r="I1" s="873"/>
    </row>
    <row r="2" spans="1:21" ht="48.75" customHeight="1" x14ac:dyDescent="0.25">
      <c r="A2" s="871"/>
      <c r="B2" s="871"/>
      <c r="H2" s="873"/>
      <c r="I2" s="873"/>
    </row>
    <row r="3" spans="1:21" ht="24" customHeight="1" x14ac:dyDescent="0.25">
      <c r="A3" s="871"/>
      <c r="B3" s="1046" t="s">
        <v>379</v>
      </c>
      <c r="C3" s="1046"/>
      <c r="D3" s="1046"/>
      <c r="E3" s="1046"/>
      <c r="F3" s="1046"/>
      <c r="G3" s="1046"/>
      <c r="H3" s="1046"/>
      <c r="I3" s="1046"/>
      <c r="J3" s="1046"/>
      <c r="K3" s="1046"/>
      <c r="L3" s="1046"/>
      <c r="M3" s="1046"/>
      <c r="N3" s="1046"/>
      <c r="O3" s="1046"/>
      <c r="P3" s="1046"/>
      <c r="Q3" s="1046"/>
      <c r="R3" s="1046"/>
    </row>
    <row r="5" spans="1:21" x14ac:dyDescent="0.25">
      <c r="B5" s="874"/>
      <c r="C5" s="1042" t="s">
        <v>378</v>
      </c>
      <c r="D5" s="1042"/>
      <c r="E5" s="1042"/>
      <c r="F5" s="1042"/>
      <c r="G5" s="1042"/>
      <c r="H5" s="1042"/>
      <c r="I5" s="1042"/>
      <c r="J5" s="1042" t="s">
        <v>352</v>
      </c>
      <c r="K5" s="1042"/>
      <c r="L5" s="1042"/>
      <c r="M5" s="1042"/>
      <c r="N5" s="1042"/>
      <c r="O5" s="1042"/>
      <c r="P5" s="1042"/>
      <c r="Q5" s="1042"/>
      <c r="R5" s="1042"/>
      <c r="S5" s="1042"/>
    </row>
    <row r="6" spans="1:21" ht="21" customHeight="1" x14ac:dyDescent="0.25">
      <c r="B6" s="874"/>
      <c r="C6" s="1043"/>
      <c r="D6" s="1043"/>
      <c r="E6" s="1043"/>
      <c r="F6" s="1043"/>
      <c r="G6" s="1043"/>
      <c r="H6" s="1043"/>
      <c r="I6" s="1043"/>
      <c r="J6" s="1043">
        <v>43830</v>
      </c>
      <c r="K6" s="1044"/>
      <c r="L6" s="1045">
        <v>44196</v>
      </c>
      <c r="M6" s="1045"/>
      <c r="N6" s="1045">
        <v>44561</v>
      </c>
      <c r="O6" s="1045"/>
      <c r="P6" s="1045">
        <v>44926</v>
      </c>
      <c r="Q6" s="1045"/>
      <c r="R6" s="1045">
        <v>44985</v>
      </c>
      <c r="S6" s="1045"/>
    </row>
    <row r="7" spans="1:21" x14ac:dyDescent="0.25">
      <c r="B7" s="943"/>
      <c r="C7" s="876">
        <v>43465</v>
      </c>
      <c r="D7" s="876">
        <v>43830</v>
      </c>
      <c r="E7" s="876">
        <v>44196</v>
      </c>
      <c r="F7" s="876">
        <v>44561</v>
      </c>
      <c r="G7" s="876">
        <v>44926</v>
      </c>
      <c r="H7" s="876">
        <v>44985</v>
      </c>
      <c r="I7" s="876"/>
      <c r="J7" s="876" t="s">
        <v>31</v>
      </c>
      <c r="K7" s="876" t="s">
        <v>353</v>
      </c>
      <c r="L7" s="876" t="s">
        <v>31</v>
      </c>
      <c r="M7" s="876" t="s">
        <v>353</v>
      </c>
      <c r="N7" s="876" t="s">
        <v>31</v>
      </c>
      <c r="O7" s="876" t="s">
        <v>353</v>
      </c>
      <c r="P7" s="876" t="s">
        <v>31</v>
      </c>
      <c r="Q7" s="876" t="s">
        <v>353</v>
      </c>
      <c r="R7" s="876" t="s">
        <v>31</v>
      </c>
      <c r="S7" s="876" t="s">
        <v>353</v>
      </c>
    </row>
    <row r="8" spans="1:21" ht="15" customHeight="1" x14ac:dyDescent="0.25">
      <c r="B8" s="915" t="s">
        <v>11</v>
      </c>
      <c r="C8" s="922">
        <v>354473</v>
      </c>
      <c r="D8" s="922">
        <v>361314</v>
      </c>
      <c r="E8" s="922">
        <v>351802</v>
      </c>
      <c r="F8" s="922">
        <v>362202</v>
      </c>
      <c r="G8" s="922">
        <v>375118</v>
      </c>
      <c r="H8" s="922">
        <v>375850</v>
      </c>
      <c r="I8" s="887"/>
      <c r="J8" s="923">
        <v>1.9299072143717622E-2</v>
      </c>
      <c r="K8" s="922">
        <v>6841</v>
      </c>
      <c r="L8" s="924">
        <v>-2.632613184100252E-2</v>
      </c>
      <c r="M8" s="925">
        <v>-9512</v>
      </c>
      <c r="N8" s="924">
        <v>2.9562083217264279E-2</v>
      </c>
      <c r="O8" s="925">
        <v>10400</v>
      </c>
      <c r="P8" s="924">
        <v>3.5659659527004228E-2</v>
      </c>
      <c r="Q8" s="925">
        <v>12916</v>
      </c>
      <c r="R8" s="926">
        <v>4.0115786735444914E-2</v>
      </c>
      <c r="S8" s="925">
        <v>14496</v>
      </c>
    </row>
    <row r="9" spans="1:21" x14ac:dyDescent="0.25">
      <c r="B9" s="944" t="s">
        <v>10</v>
      </c>
      <c r="C9" s="892">
        <v>42117</v>
      </c>
      <c r="D9" s="892">
        <v>47743</v>
      </c>
      <c r="E9" s="892">
        <v>44726</v>
      </c>
      <c r="F9" s="892">
        <v>45995</v>
      </c>
      <c r="G9" s="892">
        <v>46968</v>
      </c>
      <c r="H9" s="892">
        <v>47165</v>
      </c>
      <c r="I9" s="893"/>
      <c r="J9" s="894">
        <v>0.13358026450127025</v>
      </c>
      <c r="K9" s="892">
        <v>5626</v>
      </c>
      <c r="L9" s="897">
        <v>-6.3192509896738747E-2</v>
      </c>
      <c r="M9" s="895">
        <v>-3017</v>
      </c>
      <c r="N9" s="897">
        <v>2.837275857443089E-2</v>
      </c>
      <c r="O9" s="895">
        <v>1269</v>
      </c>
      <c r="P9" s="897">
        <v>2.1154473312316568E-2</v>
      </c>
      <c r="Q9" s="895">
        <v>973</v>
      </c>
      <c r="R9" s="896">
        <v>3.092896174863391E-2</v>
      </c>
      <c r="S9" s="895">
        <v>1415</v>
      </c>
    </row>
    <row r="10" spans="1:21" x14ac:dyDescent="0.25">
      <c r="B10" s="944" t="s">
        <v>40</v>
      </c>
      <c r="C10" s="892">
        <v>33668</v>
      </c>
      <c r="D10" s="892">
        <v>35198</v>
      </c>
      <c r="E10" s="892">
        <v>35711</v>
      </c>
      <c r="F10" s="892">
        <v>38230</v>
      </c>
      <c r="G10" s="892">
        <v>40199</v>
      </c>
      <c r="H10" s="892">
        <v>40338</v>
      </c>
      <c r="I10" s="893"/>
      <c r="J10" s="894">
        <v>4.5443744802186048E-2</v>
      </c>
      <c r="K10" s="892">
        <v>1530</v>
      </c>
      <c r="L10" s="897">
        <v>1.4574691743849177E-2</v>
      </c>
      <c r="M10" s="895">
        <v>513</v>
      </c>
      <c r="N10" s="897">
        <v>7.0538489541037697E-2</v>
      </c>
      <c r="O10" s="895">
        <v>2519</v>
      </c>
      <c r="P10" s="897">
        <v>5.1504054407533362E-2</v>
      </c>
      <c r="Q10" s="895">
        <v>1969</v>
      </c>
      <c r="R10" s="896">
        <v>4.589296826384559E-2</v>
      </c>
      <c r="S10" s="895">
        <v>1770</v>
      </c>
    </row>
    <row r="11" spans="1:21" x14ac:dyDescent="0.25">
      <c r="B11" s="944" t="s">
        <v>41</v>
      </c>
      <c r="C11" s="892">
        <v>25370</v>
      </c>
      <c r="D11" s="892">
        <v>30928</v>
      </c>
      <c r="E11" s="892">
        <v>31586</v>
      </c>
      <c r="F11" s="892">
        <v>33061</v>
      </c>
      <c r="G11" s="892">
        <v>36020</v>
      </c>
      <c r="H11" s="892">
        <v>36595</v>
      </c>
      <c r="I11" s="893"/>
      <c r="J11" s="894">
        <v>0.21907765076862429</v>
      </c>
      <c r="K11" s="892">
        <v>5558</v>
      </c>
      <c r="L11" s="897">
        <v>2.1275219865493966E-2</v>
      </c>
      <c r="M11" s="895">
        <v>658</v>
      </c>
      <c r="N11" s="897">
        <v>4.6697904134743284E-2</v>
      </c>
      <c r="O11" s="895">
        <v>1475</v>
      </c>
      <c r="P11" s="897">
        <v>8.9501225008318031E-2</v>
      </c>
      <c r="Q11" s="895">
        <v>2959</v>
      </c>
      <c r="R11" s="896">
        <v>0.10425467712733849</v>
      </c>
      <c r="S11" s="895">
        <v>3455</v>
      </c>
    </row>
    <row r="12" spans="1:21" x14ac:dyDescent="0.25">
      <c r="B12" s="944" t="s">
        <v>9</v>
      </c>
      <c r="C12" s="892">
        <v>35850</v>
      </c>
      <c r="D12" s="892">
        <v>37916</v>
      </c>
      <c r="E12" s="892">
        <v>38655</v>
      </c>
      <c r="F12" s="892">
        <v>42298</v>
      </c>
      <c r="G12" s="892">
        <v>47498</v>
      </c>
      <c r="H12" s="892">
        <v>48083</v>
      </c>
      <c r="I12" s="893"/>
      <c r="J12" s="894">
        <v>5.7629009762901084E-2</v>
      </c>
      <c r="K12" s="892">
        <v>2066</v>
      </c>
      <c r="L12" s="897">
        <v>1.9490452579385975E-2</v>
      </c>
      <c r="M12" s="895">
        <v>739</v>
      </c>
      <c r="N12" s="897">
        <v>9.4243952916828411E-2</v>
      </c>
      <c r="O12" s="895">
        <v>3643</v>
      </c>
      <c r="P12" s="897">
        <v>0.12293725471653505</v>
      </c>
      <c r="Q12" s="895">
        <v>5200</v>
      </c>
      <c r="R12" s="896">
        <v>0.12222844606264305</v>
      </c>
      <c r="S12" s="895">
        <v>5237</v>
      </c>
      <c r="U12" s="927"/>
    </row>
    <row r="13" spans="1:21" x14ac:dyDescent="0.25">
      <c r="B13" s="944" t="s">
        <v>8</v>
      </c>
      <c r="C13" s="892">
        <v>24151</v>
      </c>
      <c r="D13" s="892">
        <v>24993</v>
      </c>
      <c r="E13" s="892">
        <v>24832</v>
      </c>
      <c r="F13" s="892">
        <v>22687</v>
      </c>
      <c r="G13" s="892">
        <v>22423</v>
      </c>
      <c r="H13" s="892">
        <v>22681</v>
      </c>
      <c r="I13" s="893"/>
      <c r="J13" s="894">
        <v>3.4863980787545046E-2</v>
      </c>
      <c r="K13" s="892">
        <v>842</v>
      </c>
      <c r="L13" s="897">
        <v>-6.441803705037441E-3</v>
      </c>
      <c r="M13" s="895">
        <v>-161</v>
      </c>
      <c r="N13" s="897">
        <v>-8.6380476804123751E-2</v>
      </c>
      <c r="O13" s="895">
        <v>-2145</v>
      </c>
      <c r="P13" s="897">
        <v>-1.1636620090800909E-2</v>
      </c>
      <c r="Q13" s="895">
        <v>-264</v>
      </c>
      <c r="R13" s="896">
        <v>-5.1756655993684397E-3</v>
      </c>
      <c r="S13" s="895">
        <v>-118</v>
      </c>
      <c r="U13" s="927"/>
    </row>
    <row r="14" spans="1:21" x14ac:dyDescent="0.25">
      <c r="B14" s="944" t="s">
        <v>7</v>
      </c>
      <c r="C14" s="892">
        <v>120362</v>
      </c>
      <c r="D14" s="892">
        <v>134693</v>
      </c>
      <c r="E14" s="892">
        <v>132386</v>
      </c>
      <c r="F14" s="892">
        <v>133847</v>
      </c>
      <c r="G14" s="892">
        <v>139217</v>
      </c>
      <c r="H14" s="892">
        <v>140473</v>
      </c>
      <c r="I14" s="893"/>
      <c r="J14" s="894">
        <v>0.11906581811535211</v>
      </c>
      <c r="K14" s="892">
        <v>14331</v>
      </c>
      <c r="L14" s="897">
        <v>-1.7127838863192579E-2</v>
      </c>
      <c r="M14" s="895">
        <v>-2307</v>
      </c>
      <c r="N14" s="897">
        <v>1.1035910141555805E-2</v>
      </c>
      <c r="O14" s="895">
        <v>1461</v>
      </c>
      <c r="P14" s="897">
        <v>4.0120436020232075E-2</v>
      </c>
      <c r="Q14" s="895">
        <v>5370</v>
      </c>
      <c r="R14" s="896">
        <v>4.4199305715581172E-2</v>
      </c>
      <c r="S14" s="895">
        <v>5946</v>
      </c>
      <c r="U14" s="927"/>
    </row>
    <row r="15" spans="1:21" x14ac:dyDescent="0.25">
      <c r="B15" s="944" t="s">
        <v>43</v>
      </c>
      <c r="C15" s="892">
        <v>81735</v>
      </c>
      <c r="D15" s="892">
        <v>85461</v>
      </c>
      <c r="E15" s="892">
        <v>81399</v>
      </c>
      <c r="F15" s="892">
        <v>83372</v>
      </c>
      <c r="G15" s="892">
        <v>86743</v>
      </c>
      <c r="H15" s="892">
        <v>87657</v>
      </c>
      <c r="I15" s="893"/>
      <c r="J15" s="894">
        <v>4.5586346118553944E-2</v>
      </c>
      <c r="K15" s="892">
        <v>3726</v>
      </c>
      <c r="L15" s="897">
        <v>-4.7530452487099417E-2</v>
      </c>
      <c r="M15" s="895">
        <v>-4062</v>
      </c>
      <c r="N15" s="897">
        <v>2.4238627010159774E-2</v>
      </c>
      <c r="O15" s="895">
        <v>1973</v>
      </c>
      <c r="P15" s="897">
        <v>4.0433238977114705E-2</v>
      </c>
      <c r="Q15" s="895">
        <v>3371</v>
      </c>
      <c r="R15" s="896">
        <v>4.8817258336623759E-2</v>
      </c>
      <c r="S15" s="895">
        <v>4080</v>
      </c>
      <c r="U15" s="927"/>
    </row>
    <row r="16" spans="1:21" x14ac:dyDescent="0.25">
      <c r="B16" s="944" t="s">
        <v>44</v>
      </c>
      <c r="C16" s="892">
        <v>292526</v>
      </c>
      <c r="D16" s="892">
        <v>307817</v>
      </c>
      <c r="E16" s="892">
        <v>300021</v>
      </c>
      <c r="F16" s="892">
        <v>315907</v>
      </c>
      <c r="G16" s="892">
        <v>330438</v>
      </c>
      <c r="H16" s="892">
        <v>330477</v>
      </c>
      <c r="I16" s="893"/>
      <c r="J16" s="894">
        <v>5.2272276652331806E-2</v>
      </c>
      <c r="K16" s="892">
        <v>15291</v>
      </c>
      <c r="L16" s="897">
        <v>-2.5326736340098188E-2</v>
      </c>
      <c r="M16" s="895">
        <v>-7796</v>
      </c>
      <c r="N16" s="897">
        <v>5.2949626859453147E-2</v>
      </c>
      <c r="O16" s="895">
        <v>15886</v>
      </c>
      <c r="P16" s="897">
        <v>4.5997714517247212E-2</v>
      </c>
      <c r="Q16" s="895">
        <v>14531</v>
      </c>
      <c r="R16" s="896">
        <v>4.4834585325138399E-2</v>
      </c>
      <c r="S16" s="895">
        <v>14181</v>
      </c>
      <c r="U16" s="927"/>
    </row>
    <row r="17" spans="2:23" x14ac:dyDescent="0.25">
      <c r="B17" s="944" t="s">
        <v>6</v>
      </c>
      <c r="C17" s="892">
        <v>102144</v>
      </c>
      <c r="D17" s="892">
        <v>121696</v>
      </c>
      <c r="E17" s="892">
        <v>136159</v>
      </c>
      <c r="F17" s="892">
        <v>151649</v>
      </c>
      <c r="G17" s="892">
        <v>169110</v>
      </c>
      <c r="H17" s="892">
        <v>172035</v>
      </c>
      <c r="I17" s="893"/>
      <c r="J17" s="894">
        <v>0.19141604010025071</v>
      </c>
      <c r="K17" s="892">
        <v>19552</v>
      </c>
      <c r="L17" s="897">
        <v>0.11884531948461752</v>
      </c>
      <c r="M17" s="895">
        <v>14463</v>
      </c>
      <c r="N17" s="897">
        <v>0.11376405525892519</v>
      </c>
      <c r="O17" s="895">
        <v>15490</v>
      </c>
      <c r="P17" s="897">
        <v>0.11514088454259497</v>
      </c>
      <c r="Q17" s="895">
        <v>17461</v>
      </c>
      <c r="R17" s="896">
        <v>0.13192091324801791</v>
      </c>
      <c r="S17" s="895">
        <v>20050</v>
      </c>
      <c r="U17" s="927"/>
    </row>
    <row r="18" spans="2:23" x14ac:dyDescent="0.25">
      <c r="B18" s="944" t="s">
        <v>5</v>
      </c>
      <c r="C18" s="892">
        <v>46533</v>
      </c>
      <c r="D18" s="892">
        <v>49654</v>
      </c>
      <c r="E18" s="892">
        <v>49281</v>
      </c>
      <c r="F18" s="892">
        <v>50941</v>
      </c>
      <c r="G18" s="892">
        <v>53876</v>
      </c>
      <c r="H18" s="892">
        <v>53945</v>
      </c>
      <c r="I18" s="893"/>
      <c r="J18" s="894">
        <v>6.7070681022070255E-2</v>
      </c>
      <c r="K18" s="892">
        <v>3121</v>
      </c>
      <c r="L18" s="897">
        <v>-7.5119829218189826E-3</v>
      </c>
      <c r="M18" s="895">
        <v>-373</v>
      </c>
      <c r="N18" s="897">
        <v>3.3684381404598174E-2</v>
      </c>
      <c r="O18" s="895">
        <v>1660</v>
      </c>
      <c r="P18" s="897">
        <v>5.761567303350934E-2</v>
      </c>
      <c r="Q18" s="895">
        <v>2935</v>
      </c>
      <c r="R18" s="896">
        <v>5.2010608838098271E-2</v>
      </c>
      <c r="S18" s="895">
        <v>2667</v>
      </c>
      <c r="U18" s="927"/>
    </row>
    <row r="19" spans="2:23" x14ac:dyDescent="0.25">
      <c r="B19" s="944" t="s">
        <v>38</v>
      </c>
      <c r="C19" s="892">
        <v>79727</v>
      </c>
      <c r="D19" s="892">
        <v>80292</v>
      </c>
      <c r="E19" s="892">
        <v>77049</v>
      </c>
      <c r="F19" s="892">
        <v>77553</v>
      </c>
      <c r="G19" s="892">
        <v>79015</v>
      </c>
      <c r="H19" s="892">
        <v>79668</v>
      </c>
      <c r="I19" s="893"/>
      <c r="J19" s="894">
        <v>7.0866833067844137E-3</v>
      </c>
      <c r="K19" s="892">
        <v>565</v>
      </c>
      <c r="L19" s="897">
        <v>-4.0390076221790472E-2</v>
      </c>
      <c r="M19" s="895">
        <v>-3243</v>
      </c>
      <c r="N19" s="897">
        <v>6.5412919051512919E-3</v>
      </c>
      <c r="O19" s="895">
        <v>504</v>
      </c>
      <c r="P19" s="897">
        <v>1.8851624050649329E-2</v>
      </c>
      <c r="Q19" s="895">
        <v>1462</v>
      </c>
      <c r="R19" s="896">
        <v>3.2677874706728671E-2</v>
      </c>
      <c r="S19" s="895">
        <v>2521</v>
      </c>
      <c r="U19" s="927"/>
    </row>
    <row r="20" spans="2:23" x14ac:dyDescent="0.25">
      <c r="B20" s="944" t="s">
        <v>45</v>
      </c>
      <c r="C20" s="892">
        <v>215050</v>
      </c>
      <c r="D20" s="892">
        <v>227239</v>
      </c>
      <c r="E20" s="892">
        <v>216497</v>
      </c>
      <c r="F20" s="892">
        <v>215854</v>
      </c>
      <c r="G20" s="892">
        <v>224758</v>
      </c>
      <c r="H20" s="892">
        <v>225048</v>
      </c>
      <c r="I20" s="893"/>
      <c r="J20" s="894">
        <v>5.6679841897233185E-2</v>
      </c>
      <c r="K20" s="892">
        <v>12189</v>
      </c>
      <c r="L20" s="897">
        <v>-4.7271815137366335E-2</v>
      </c>
      <c r="M20" s="895">
        <v>-10742</v>
      </c>
      <c r="N20" s="897">
        <v>-2.9700180602963977E-3</v>
      </c>
      <c r="O20" s="895">
        <v>-643</v>
      </c>
      <c r="P20" s="897">
        <v>4.1250104237123164E-2</v>
      </c>
      <c r="Q20" s="895">
        <v>8904</v>
      </c>
      <c r="R20" s="896">
        <v>4.7904637735146194E-2</v>
      </c>
      <c r="S20" s="895">
        <v>10288</v>
      </c>
      <c r="U20" s="927"/>
    </row>
    <row r="21" spans="2:23" x14ac:dyDescent="0.25">
      <c r="B21" s="944" t="s">
        <v>46</v>
      </c>
      <c r="C21" s="892">
        <v>43671</v>
      </c>
      <c r="D21" s="892">
        <v>46430</v>
      </c>
      <c r="E21" s="892">
        <v>45294</v>
      </c>
      <c r="F21" s="892">
        <v>47556</v>
      </c>
      <c r="G21" s="892">
        <v>50117</v>
      </c>
      <c r="H21" s="892">
        <v>50718</v>
      </c>
      <c r="I21" s="893"/>
      <c r="J21" s="894">
        <v>6.3176936639875336E-2</v>
      </c>
      <c r="K21" s="892">
        <v>2759</v>
      </c>
      <c r="L21" s="897">
        <v>-2.446693947878531E-2</v>
      </c>
      <c r="M21" s="895">
        <v>-1136</v>
      </c>
      <c r="N21" s="897">
        <v>4.994038945555701E-2</v>
      </c>
      <c r="O21" s="895">
        <v>2262</v>
      </c>
      <c r="P21" s="897">
        <v>5.3852300445790258E-2</v>
      </c>
      <c r="Q21" s="895">
        <v>2561</v>
      </c>
      <c r="R21" s="896">
        <v>7.3896840857118562E-2</v>
      </c>
      <c r="S21" s="895">
        <v>3490</v>
      </c>
      <c r="U21" s="927"/>
    </row>
    <row r="22" spans="2:23" x14ac:dyDescent="0.25">
      <c r="B22" s="944" t="s">
        <v>47</v>
      </c>
      <c r="C22" s="892">
        <v>19559</v>
      </c>
      <c r="D22" s="892">
        <v>18635</v>
      </c>
      <c r="E22" s="892">
        <v>19594</v>
      </c>
      <c r="F22" s="892">
        <v>20339</v>
      </c>
      <c r="G22" s="892">
        <v>21233</v>
      </c>
      <c r="H22" s="892">
        <v>21317</v>
      </c>
      <c r="I22" s="893"/>
      <c r="J22" s="894">
        <v>-4.7241679022444916E-2</v>
      </c>
      <c r="K22" s="892">
        <v>-924</v>
      </c>
      <c r="L22" s="897">
        <v>5.1462302119667402E-2</v>
      </c>
      <c r="M22" s="895">
        <v>959</v>
      </c>
      <c r="N22" s="897">
        <v>3.8021843421455648E-2</v>
      </c>
      <c r="O22" s="895">
        <v>745</v>
      </c>
      <c r="P22" s="897">
        <v>4.3954963370863798E-2</v>
      </c>
      <c r="Q22" s="895">
        <v>894</v>
      </c>
      <c r="R22" s="896">
        <v>5.6604708798017267E-2</v>
      </c>
      <c r="S22" s="895">
        <v>1142</v>
      </c>
      <c r="U22" s="927"/>
    </row>
    <row r="23" spans="2:23" x14ac:dyDescent="0.25">
      <c r="B23" s="944" t="s">
        <v>48</v>
      </c>
      <c r="C23" s="892">
        <v>102231</v>
      </c>
      <c r="D23" s="892">
        <v>105837</v>
      </c>
      <c r="E23" s="892">
        <v>105419</v>
      </c>
      <c r="F23" s="892">
        <v>106624</v>
      </c>
      <c r="G23" s="892">
        <v>108415</v>
      </c>
      <c r="H23" s="892">
        <v>109443</v>
      </c>
      <c r="I23" s="893"/>
      <c r="J23" s="894">
        <v>3.5273058074360986E-2</v>
      </c>
      <c r="K23" s="892">
        <v>3606</v>
      </c>
      <c r="L23" s="897">
        <v>-3.9494694671995401E-3</v>
      </c>
      <c r="M23" s="895">
        <v>-418</v>
      </c>
      <c r="N23" s="897">
        <v>1.1430577030705935E-2</v>
      </c>
      <c r="O23" s="895">
        <v>1205</v>
      </c>
      <c r="P23" s="897">
        <v>1.6797343937575038E-2</v>
      </c>
      <c r="Q23" s="895">
        <v>1791</v>
      </c>
      <c r="R23" s="896">
        <v>2.6958806418316605E-2</v>
      </c>
      <c r="S23" s="895">
        <v>2873</v>
      </c>
      <c r="U23" s="927"/>
    </row>
    <row r="24" spans="2:23" x14ac:dyDescent="0.25">
      <c r="B24" s="944" t="s">
        <v>49</v>
      </c>
      <c r="C24" s="892">
        <v>15250</v>
      </c>
      <c r="D24" s="892">
        <v>15370</v>
      </c>
      <c r="E24" s="892">
        <v>14678</v>
      </c>
      <c r="F24" s="892">
        <v>15446</v>
      </c>
      <c r="G24" s="892">
        <v>14352</v>
      </c>
      <c r="H24" s="892">
        <v>14196</v>
      </c>
      <c r="I24" s="893"/>
      <c r="J24" s="894">
        <v>7.8688524590164732E-3</v>
      </c>
      <c r="K24" s="892">
        <v>120</v>
      </c>
      <c r="L24" s="897">
        <v>-4.5022771633051351E-2</v>
      </c>
      <c r="M24" s="895">
        <v>-692</v>
      </c>
      <c r="N24" s="897">
        <v>5.2323204796293821E-2</v>
      </c>
      <c r="O24" s="895">
        <v>768</v>
      </c>
      <c r="P24" s="897">
        <v>-7.0827398679269682E-2</v>
      </c>
      <c r="Q24" s="895">
        <v>-1094</v>
      </c>
      <c r="R24" s="896">
        <v>-7.9616182572614158E-2</v>
      </c>
      <c r="S24" s="895">
        <v>-1228</v>
      </c>
      <c r="U24" s="927"/>
    </row>
    <row r="25" spans="2:23" x14ac:dyDescent="0.25">
      <c r="B25" s="945" t="s">
        <v>4</v>
      </c>
      <c r="C25" s="908">
        <v>4201</v>
      </c>
      <c r="D25" s="908">
        <v>4335</v>
      </c>
      <c r="E25" s="908">
        <v>4305</v>
      </c>
      <c r="F25" s="908">
        <v>4447</v>
      </c>
      <c r="G25" s="908">
        <v>4708</v>
      </c>
      <c r="H25" s="908">
        <v>4774</v>
      </c>
      <c r="I25" s="909"/>
      <c r="J25" s="911">
        <v>3.1897167341109256E-2</v>
      </c>
      <c r="K25" s="908">
        <v>134</v>
      </c>
      <c r="L25" s="914">
        <v>-6.9204152249134898E-3</v>
      </c>
      <c r="M25" s="912">
        <v>-30</v>
      </c>
      <c r="N25" s="914">
        <v>3.2984901277584244E-2</v>
      </c>
      <c r="O25" s="912">
        <v>142</v>
      </c>
      <c r="P25" s="914">
        <v>5.8691252529795346E-2</v>
      </c>
      <c r="Q25" s="912">
        <v>261</v>
      </c>
      <c r="R25" s="896">
        <v>7.4983111911731681E-2</v>
      </c>
      <c r="S25" s="912">
        <v>4774</v>
      </c>
      <c r="U25" s="927"/>
      <c r="V25" s="927"/>
      <c r="W25" s="935"/>
    </row>
    <row r="26" spans="2:23" x14ac:dyDescent="0.25">
      <c r="B26" s="877" t="s">
        <v>3</v>
      </c>
      <c r="C26" s="878">
        <v>1638618</v>
      </c>
      <c r="D26" s="878">
        <v>1735551</v>
      </c>
      <c r="E26" s="878">
        <v>1709394</v>
      </c>
      <c r="F26" s="878">
        <v>1768008</v>
      </c>
      <c r="G26" s="878">
        <v>1850208</v>
      </c>
      <c r="H26" s="878">
        <v>1860463</v>
      </c>
      <c r="I26" s="879"/>
      <c r="J26" s="880">
        <v>5.9155336997396502E-2</v>
      </c>
      <c r="K26" s="881">
        <v>96933</v>
      </c>
      <c r="L26" s="882">
        <v>-1.507129436127197E-2</v>
      </c>
      <c r="M26" s="878">
        <v>-26157</v>
      </c>
      <c r="N26" s="883">
        <v>3.4289344644944375E-2</v>
      </c>
      <c r="O26" s="884">
        <v>58614</v>
      </c>
      <c r="P26" s="883">
        <v>4.6493002294107244E-2</v>
      </c>
      <c r="Q26" s="884">
        <v>82200</v>
      </c>
      <c r="R26" s="883">
        <v>5.2378433873627284E-2</v>
      </c>
      <c r="S26" s="884">
        <v>97039</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0500-000003000000}">
          <x14:colorSeries rgb="FF376092"/>
          <x14:colorNegative rgb="FFD00000"/>
          <x14:colorAxis rgb="FF000000"/>
          <x14:colorMarkers rgb="FFD00000"/>
          <x14:colorFirst rgb="FFD00000"/>
          <x14:colorLast rgb="FFD00000"/>
          <x14:colorHigh rgb="FFD00000"/>
          <x14:colorLow rgb="FFD00000"/>
          <x14:sparklines>
            <x14:sparkline>
              <xm:f>EVO_resol!C8:H8</xm:f>
              <xm:sqref>I8</xm:sqref>
            </x14:sparkline>
            <x14:sparkline>
              <xm:f>EVO_resol!C9:H9</xm:f>
              <xm:sqref>I9</xm:sqref>
            </x14:sparkline>
            <x14:sparkline>
              <xm:f>EVO_resol!C10:H10</xm:f>
              <xm:sqref>I10</xm:sqref>
            </x14:sparkline>
            <x14:sparkline>
              <xm:f>EVO_resol!C11:H11</xm:f>
              <xm:sqref>I11</xm:sqref>
            </x14:sparkline>
            <x14:sparkline>
              <xm:f>EVO_resol!C12:H12</xm:f>
              <xm:sqref>I12</xm:sqref>
            </x14:sparkline>
            <x14:sparkline>
              <xm:f>EVO_resol!C13:H13</xm:f>
              <xm:sqref>I13</xm:sqref>
            </x14:sparkline>
            <x14:sparkline>
              <xm:f>EVO_resol!C14:H14</xm:f>
              <xm:sqref>I14</xm:sqref>
            </x14:sparkline>
            <x14:sparkline>
              <xm:f>EVO_resol!C15:H15</xm:f>
              <xm:sqref>I15</xm:sqref>
            </x14:sparkline>
            <x14:sparkline>
              <xm:f>EVO_resol!C16:H16</xm:f>
              <xm:sqref>I16</xm:sqref>
            </x14:sparkline>
            <x14:sparkline>
              <xm:f>EVO_resol!C17:H17</xm:f>
              <xm:sqref>I17</xm:sqref>
            </x14:sparkline>
            <x14:sparkline>
              <xm:f>EVO_resol!C18:H18</xm:f>
              <xm:sqref>I18</xm:sqref>
            </x14:sparkline>
            <x14:sparkline>
              <xm:f>EVO_resol!C19:H19</xm:f>
              <xm:sqref>I19</xm:sqref>
            </x14:sparkline>
            <x14:sparkline>
              <xm:f>EVO_resol!C20:H20</xm:f>
              <xm:sqref>I20</xm:sqref>
            </x14:sparkline>
            <x14:sparkline>
              <xm:f>EVO_resol!C21:H21</xm:f>
              <xm:sqref>I21</xm:sqref>
            </x14:sparkline>
            <x14:sparkline>
              <xm:f>EVO_resol!C22:H22</xm:f>
              <xm:sqref>I22</xm:sqref>
            </x14:sparkline>
            <x14:sparkline>
              <xm:f>EVO_resol!C23:H23</xm:f>
              <xm:sqref>I23</xm:sqref>
            </x14:sparkline>
            <x14:sparkline>
              <xm:f>EVO_resol!C24:H24</xm:f>
              <xm:sqref>I24</xm:sqref>
            </x14:sparkline>
            <x14:sparkline>
              <xm:f>EVO_resol!C25:H25</xm:f>
              <xm:sqref>I25</xm:sqref>
            </x14:sparkline>
            <x14:sparkline>
              <xm:f>EVO_resol!C26:H26</xm:f>
              <xm:sqref>I26</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62">
    <pageSetUpPr fitToPage="1"/>
  </sheetPr>
  <dimension ref="A1:U46"/>
  <sheetViews>
    <sheetView zoomScaleNormal="100" workbookViewId="0"/>
  </sheetViews>
  <sheetFormatPr baseColWidth="10" defaultColWidth="11.42578125" defaultRowHeight="12.75" x14ac:dyDescent="0.2"/>
  <cols>
    <col min="1" max="1" width="1" style="265" customWidth="1"/>
    <col min="2" max="2" width="30.28515625" style="265" customWidth="1"/>
    <col min="3" max="3" width="10.140625" style="265" customWidth="1"/>
    <col min="4" max="4" width="8.140625" style="265" customWidth="1"/>
    <col min="5" max="5" width="0.85546875" style="265" customWidth="1"/>
    <col min="6" max="6" width="10" style="265" customWidth="1"/>
    <col min="7" max="7" width="7.140625" style="265" customWidth="1"/>
    <col min="8" max="9" width="8" style="265" customWidth="1"/>
    <col min="10" max="10" width="0.7109375" style="265" customWidth="1"/>
    <col min="11" max="11" width="10.140625" style="265" customWidth="1"/>
    <col min="12" max="14" width="8" style="265" customWidth="1"/>
    <col min="15" max="15" width="0.5703125" style="265" customWidth="1"/>
    <col min="16" max="16" width="9" style="265" customWidth="1"/>
    <col min="17" max="17" width="7.42578125" style="265" customWidth="1"/>
    <col min="18" max="18" width="8" style="265" customWidth="1"/>
    <col min="19" max="19" width="8.85546875" style="265" customWidth="1"/>
    <col min="20" max="20" width="7.5703125" style="265" customWidth="1"/>
    <col min="21" max="21" width="8.28515625" style="265" customWidth="1"/>
    <col min="22" max="22" width="8.85546875" style="265" customWidth="1"/>
    <col min="23" max="16384" width="11.42578125" style="265"/>
  </cols>
  <sheetData>
    <row r="1" spans="1:21" ht="9.75" customHeight="1" x14ac:dyDescent="0.2">
      <c r="B1" s="265" t="s">
        <v>61</v>
      </c>
    </row>
    <row r="2" spans="1:21" s="206" customFormat="1" ht="49.5" customHeight="1" x14ac:dyDescent="0.2">
      <c r="B2" s="1059"/>
      <c r="C2" s="1059"/>
      <c r="D2" s="1059"/>
      <c r="E2" s="207"/>
      <c r="F2" s="1160"/>
      <c r="G2" s="1160"/>
      <c r="H2" s="1160"/>
      <c r="I2" s="1160"/>
      <c r="J2" s="1160"/>
      <c r="K2" s="1160"/>
      <c r="L2" s="1160"/>
      <c r="M2" s="1160"/>
      <c r="N2" s="1160"/>
      <c r="O2" s="1160"/>
      <c r="P2" s="1160"/>
      <c r="Q2" s="1160"/>
      <c r="S2" s="207"/>
    </row>
    <row r="3" spans="1:21" s="206" customFormat="1" ht="3" customHeight="1" x14ac:dyDescent="0.2">
      <c r="B3" s="207"/>
      <c r="C3" s="207"/>
      <c r="D3" s="207"/>
      <c r="E3" s="207"/>
      <c r="K3" s="207"/>
      <c r="P3" s="207"/>
      <c r="S3" s="207"/>
    </row>
    <row r="4" spans="1:21" s="209" customFormat="1" ht="15" customHeight="1" x14ac:dyDescent="0.2">
      <c r="B4" s="1174" t="s">
        <v>446</v>
      </c>
      <c r="C4" s="1174"/>
      <c r="D4" s="1174"/>
      <c r="E4" s="1174"/>
      <c r="F4" s="1174"/>
      <c r="G4" s="1174"/>
      <c r="H4" s="1174"/>
      <c r="I4" s="1174"/>
      <c r="J4" s="1174"/>
      <c r="K4" s="1174"/>
      <c r="L4" s="1174"/>
      <c r="M4" s="1174"/>
      <c r="N4" s="1174"/>
      <c r="O4" s="1174"/>
      <c r="P4" s="1174"/>
      <c r="Q4" s="1174"/>
      <c r="R4" s="1174"/>
      <c r="S4" s="1174"/>
      <c r="T4" s="315"/>
    </row>
    <row r="5" spans="1:21" s="316" customFormat="1" ht="15" customHeight="1" x14ac:dyDescent="0.2">
      <c r="B5" s="1161" t="str">
        <f>porsaad!B6</f>
        <v>Situación a 28 de febrero de 2023</v>
      </c>
      <c r="C5" s="1161"/>
      <c r="D5" s="1161"/>
      <c r="E5" s="1161"/>
      <c r="F5" s="1161"/>
      <c r="G5" s="1161"/>
      <c r="H5" s="1161"/>
      <c r="I5" s="1161"/>
      <c r="J5" s="1161"/>
      <c r="K5" s="1161"/>
      <c r="L5" s="1161"/>
      <c r="M5" s="1161"/>
      <c r="N5" s="1161"/>
      <c r="O5" s="1161"/>
      <c r="P5" s="1161"/>
      <c r="Q5" s="1161"/>
      <c r="R5" s="1161"/>
      <c r="S5" s="1161"/>
      <c r="T5" s="317"/>
      <c r="U5" s="91"/>
    </row>
    <row r="6" spans="1:21" s="209" customFormat="1" ht="4.5" customHeight="1" x14ac:dyDescent="0.2"/>
    <row r="7" spans="1:21" s="212" customFormat="1" ht="15" customHeight="1" x14ac:dyDescent="0.2">
      <c r="A7" s="213"/>
      <c r="B7" s="1162" t="s">
        <v>15</v>
      </c>
      <c r="C7" s="1165" t="s">
        <v>82</v>
      </c>
      <c r="D7" s="1166"/>
      <c r="E7" s="348"/>
      <c r="F7" s="1176" t="s">
        <v>34</v>
      </c>
      <c r="G7" s="1177"/>
      <c r="H7" s="1177"/>
      <c r="I7" s="1178"/>
      <c r="J7" s="352"/>
      <c r="K7" s="1176" t="s">
        <v>52</v>
      </c>
      <c r="L7" s="1177"/>
      <c r="M7" s="1177"/>
      <c r="N7" s="1178"/>
      <c r="O7" s="352"/>
      <c r="P7" s="1176" t="s">
        <v>53</v>
      </c>
      <c r="Q7" s="1177"/>
      <c r="R7" s="1177"/>
      <c r="S7" s="1178"/>
    </row>
    <row r="8" spans="1:21" s="212" customFormat="1" ht="37.5" customHeight="1" x14ac:dyDescent="0.2">
      <c r="A8" s="213"/>
      <c r="B8" s="1163"/>
      <c r="C8" s="1167"/>
      <c r="D8" s="1168"/>
      <c r="E8" s="348"/>
      <c r="F8" s="1179" t="s">
        <v>75</v>
      </c>
      <c r="G8" s="1180"/>
      <c r="H8" s="1181" t="s">
        <v>298</v>
      </c>
      <c r="I8" s="1182"/>
      <c r="J8" s="330"/>
      <c r="K8" s="1179" t="s">
        <v>75</v>
      </c>
      <c r="L8" s="1180"/>
      <c r="M8" s="1181" t="s">
        <v>298</v>
      </c>
      <c r="N8" s="1182"/>
      <c r="O8" s="330"/>
      <c r="P8" s="1179" t="s">
        <v>75</v>
      </c>
      <c r="Q8" s="1180"/>
      <c r="R8" s="1181" t="s">
        <v>298</v>
      </c>
      <c r="S8" s="1182"/>
    </row>
    <row r="9" spans="1:21" s="217" customFormat="1" ht="29.25" customHeight="1" x14ac:dyDescent="0.2">
      <c r="A9" s="318"/>
      <c r="B9" s="1164"/>
      <c r="C9" s="323" t="s">
        <v>12</v>
      </c>
      <c r="D9" s="325" t="s">
        <v>13</v>
      </c>
      <c r="E9" s="349"/>
      <c r="F9" s="347" t="s">
        <v>12</v>
      </c>
      <c r="G9" s="325" t="s">
        <v>77</v>
      </c>
      <c r="H9" s="323" t="s">
        <v>12</v>
      </c>
      <c r="I9" s="324" t="s">
        <v>138</v>
      </c>
      <c r="J9" s="322"/>
      <c r="K9" s="323" t="s">
        <v>12</v>
      </c>
      <c r="L9" s="325" t="s">
        <v>77</v>
      </c>
      <c r="M9" s="323" t="s">
        <v>12</v>
      </c>
      <c r="N9" s="324" t="s">
        <v>138</v>
      </c>
      <c r="O9" s="322"/>
      <c r="P9" s="323" t="s">
        <v>12</v>
      </c>
      <c r="Q9" s="325" t="s">
        <v>77</v>
      </c>
      <c r="R9" s="323" t="s">
        <v>12</v>
      </c>
      <c r="S9" s="324" t="s">
        <v>138</v>
      </c>
    </row>
    <row r="10" spans="1:21" s="217" customFormat="1" ht="6" customHeight="1" x14ac:dyDescent="0.2">
      <c r="A10" s="318"/>
      <c r="B10" s="321"/>
      <c r="C10" s="322"/>
      <c r="D10" s="322"/>
      <c r="E10" s="322"/>
      <c r="F10" s="322"/>
      <c r="G10" s="322"/>
      <c r="H10" s="322"/>
      <c r="I10" s="322"/>
      <c r="J10" s="322"/>
      <c r="K10" s="322"/>
      <c r="L10" s="322"/>
      <c r="M10" s="322"/>
      <c r="N10" s="322"/>
      <c r="O10" s="322"/>
      <c r="P10" s="322"/>
      <c r="Q10" s="322"/>
    </row>
    <row r="11" spans="1:21" s="276" customFormat="1" ht="18" customHeight="1" x14ac:dyDescent="0.2">
      <c r="A11" s="319"/>
      <c r="B11" s="331" t="s">
        <v>11</v>
      </c>
      <c r="C11" s="336">
        <f>F11+K11+P11</f>
        <v>26933</v>
      </c>
      <c r="D11" s="341">
        <f>C11/C$29*100</f>
        <v>15.25456368198372</v>
      </c>
      <c r="E11" s="339"/>
      <c r="F11" s="336">
        <v>11960</v>
      </c>
      <c r="G11" s="341">
        <v>44.4064901793339</v>
      </c>
      <c r="H11" s="336">
        <v>11913</v>
      </c>
      <c r="I11" s="341">
        <v>99.607023411371244</v>
      </c>
      <c r="J11" s="342"/>
      <c r="K11" s="336">
        <v>14861</v>
      </c>
      <c r="L11" s="341">
        <v>55.177663089889727</v>
      </c>
      <c r="M11" s="336">
        <v>14734</v>
      </c>
      <c r="N11" s="341">
        <v>99.145414171320908</v>
      </c>
      <c r="O11" s="342"/>
      <c r="P11" s="336">
        <v>112</v>
      </c>
      <c r="Q11" s="341">
        <v>0.41584673077637102</v>
      </c>
      <c r="R11" s="336">
        <v>110</v>
      </c>
      <c r="S11" s="341">
        <v>98.214285714285708</v>
      </c>
    </row>
    <row r="12" spans="1:21" s="276" customFormat="1" ht="18" customHeight="1" x14ac:dyDescent="0.2">
      <c r="A12" s="319"/>
      <c r="B12" s="332" t="s">
        <v>10</v>
      </c>
      <c r="C12" s="342">
        <f t="shared" ref="C12:C28" si="0">F12+K12+P12</f>
        <v>3941</v>
      </c>
      <c r="D12" s="343">
        <f t="shared" ref="D12:D29" si="1">C12/C$29*100</f>
        <v>2.2321403286190864</v>
      </c>
      <c r="E12" s="339"/>
      <c r="F12" s="342">
        <v>2567</v>
      </c>
      <c r="G12" s="343">
        <v>65.135752347120018</v>
      </c>
      <c r="H12" s="342">
        <v>1252</v>
      </c>
      <c r="I12" s="343">
        <v>48.772886638098953</v>
      </c>
      <c r="J12" s="342"/>
      <c r="K12" s="342">
        <v>1251</v>
      </c>
      <c r="L12" s="343">
        <v>31.743212382644</v>
      </c>
      <c r="M12" s="342">
        <v>644</v>
      </c>
      <c r="N12" s="343">
        <v>51.478816946442841</v>
      </c>
      <c r="O12" s="342"/>
      <c r="P12" s="342">
        <v>123</v>
      </c>
      <c r="Q12" s="343">
        <v>3.1210352702359807</v>
      </c>
      <c r="R12" s="342">
        <v>73</v>
      </c>
      <c r="S12" s="343">
        <v>59.349593495934961</v>
      </c>
    </row>
    <row r="13" spans="1:21" s="276" customFormat="1" ht="18" customHeight="1" x14ac:dyDescent="0.2">
      <c r="A13" s="319"/>
      <c r="B13" s="332" t="s">
        <v>40</v>
      </c>
      <c r="C13" s="342">
        <f t="shared" si="0"/>
        <v>3582</v>
      </c>
      <c r="D13" s="343">
        <f t="shared" si="1"/>
        <v>2.0288065610539374</v>
      </c>
      <c r="E13" s="339"/>
      <c r="F13" s="342">
        <v>1647</v>
      </c>
      <c r="G13" s="343">
        <v>45.979899497487438</v>
      </c>
      <c r="H13" s="342">
        <v>32</v>
      </c>
      <c r="I13" s="343">
        <v>1.9429265330904677</v>
      </c>
      <c r="J13" s="342"/>
      <c r="K13" s="342">
        <v>1839</v>
      </c>
      <c r="L13" s="343">
        <v>51.340033500837521</v>
      </c>
      <c r="M13" s="342">
        <v>50</v>
      </c>
      <c r="N13" s="343">
        <v>2.7188689505165851</v>
      </c>
      <c r="O13" s="342"/>
      <c r="P13" s="342">
        <v>96</v>
      </c>
      <c r="Q13" s="343">
        <v>2.6800670016750421</v>
      </c>
      <c r="R13" s="342">
        <v>33</v>
      </c>
      <c r="S13" s="343">
        <v>34.375</v>
      </c>
    </row>
    <row r="14" spans="1:21" s="276" customFormat="1" ht="18" customHeight="1" x14ac:dyDescent="0.2">
      <c r="A14" s="319"/>
      <c r="B14" s="332" t="s">
        <v>41</v>
      </c>
      <c r="C14" s="342">
        <f t="shared" si="0"/>
        <v>2896</v>
      </c>
      <c r="D14" s="343">
        <f t="shared" si="1"/>
        <v>1.6402634843138475</v>
      </c>
      <c r="E14" s="339"/>
      <c r="F14" s="342">
        <v>1919</v>
      </c>
      <c r="G14" s="343">
        <v>66.26381215469614</v>
      </c>
      <c r="H14" s="342">
        <v>1812</v>
      </c>
      <c r="I14" s="343">
        <v>94.424179260031266</v>
      </c>
      <c r="J14" s="342"/>
      <c r="K14" s="342">
        <v>882</v>
      </c>
      <c r="L14" s="343">
        <v>30.455801104972373</v>
      </c>
      <c r="M14" s="342">
        <v>792</v>
      </c>
      <c r="N14" s="343">
        <v>89.795918367346943</v>
      </c>
      <c r="O14" s="342"/>
      <c r="P14" s="342">
        <v>95</v>
      </c>
      <c r="Q14" s="343">
        <v>3.2803867403314917</v>
      </c>
      <c r="R14" s="342">
        <v>29</v>
      </c>
      <c r="S14" s="343">
        <v>30.526315789473685</v>
      </c>
    </row>
    <row r="15" spans="1:21" s="276" customFormat="1" ht="18" customHeight="1" x14ac:dyDescent="0.2">
      <c r="A15" s="319"/>
      <c r="B15" s="332" t="s">
        <v>9</v>
      </c>
      <c r="C15" s="342">
        <f t="shared" si="0"/>
        <v>4415</v>
      </c>
      <c r="D15" s="343">
        <f t="shared" si="1"/>
        <v>2.5006088685240462</v>
      </c>
      <c r="E15" s="339"/>
      <c r="F15" s="342">
        <v>2594</v>
      </c>
      <c r="G15" s="343">
        <v>58.754246885617214</v>
      </c>
      <c r="H15" s="342">
        <v>2508</v>
      </c>
      <c r="I15" s="343">
        <v>96.684656900539707</v>
      </c>
      <c r="J15" s="342"/>
      <c r="K15" s="342">
        <v>1738</v>
      </c>
      <c r="L15" s="343">
        <v>39.365798414496034</v>
      </c>
      <c r="M15" s="342">
        <v>1628</v>
      </c>
      <c r="N15" s="343">
        <v>93.670886075949369</v>
      </c>
      <c r="O15" s="342"/>
      <c r="P15" s="342">
        <v>83</v>
      </c>
      <c r="Q15" s="343">
        <v>1.8799546998867496</v>
      </c>
      <c r="R15" s="342">
        <v>72</v>
      </c>
      <c r="S15" s="343">
        <v>86.746987951807228</v>
      </c>
    </row>
    <row r="16" spans="1:21" s="276" customFormat="1" ht="18" customHeight="1" x14ac:dyDescent="0.2">
      <c r="A16" s="319"/>
      <c r="B16" s="332" t="s">
        <v>8</v>
      </c>
      <c r="C16" s="342">
        <f t="shared" si="0"/>
        <v>5174</v>
      </c>
      <c r="D16" s="343">
        <f t="shared" si="1"/>
        <v>2.9304983659667982</v>
      </c>
      <c r="E16" s="339"/>
      <c r="F16" s="342">
        <v>2273</v>
      </c>
      <c r="G16" s="343">
        <v>43.931194433706999</v>
      </c>
      <c r="H16" s="342">
        <v>15</v>
      </c>
      <c r="I16" s="343">
        <v>0.6599208095028597</v>
      </c>
      <c r="J16" s="342"/>
      <c r="K16" s="342">
        <v>2850</v>
      </c>
      <c r="L16" s="343">
        <v>55.083107846926936</v>
      </c>
      <c r="M16" s="342">
        <v>20</v>
      </c>
      <c r="N16" s="343">
        <v>0.70175438596491224</v>
      </c>
      <c r="O16" s="342"/>
      <c r="P16" s="342">
        <v>51</v>
      </c>
      <c r="Q16" s="343">
        <v>0.9856977193660611</v>
      </c>
      <c r="R16" s="342">
        <v>0</v>
      </c>
      <c r="S16" s="343">
        <v>0</v>
      </c>
    </row>
    <row r="17" spans="1:19" s="276" customFormat="1" ht="18" customHeight="1" x14ac:dyDescent="0.2">
      <c r="A17" s="319"/>
      <c r="B17" s="332" t="s">
        <v>7</v>
      </c>
      <c r="C17" s="342">
        <f t="shared" si="0"/>
        <v>8482</v>
      </c>
      <c r="D17" s="343">
        <f t="shared" si="1"/>
        <v>4.8041142520545774</v>
      </c>
      <c r="E17" s="339"/>
      <c r="F17" s="342">
        <v>5126</v>
      </c>
      <c r="G17" s="343">
        <v>60.433859938693701</v>
      </c>
      <c r="H17" s="342">
        <v>469</v>
      </c>
      <c r="I17" s="343">
        <v>9.1494342567303946</v>
      </c>
      <c r="J17" s="342"/>
      <c r="K17" s="342">
        <v>2984</v>
      </c>
      <c r="L17" s="343">
        <v>35.180381985380805</v>
      </c>
      <c r="M17" s="342">
        <v>130</v>
      </c>
      <c r="N17" s="343">
        <v>4.3565683646112605</v>
      </c>
      <c r="O17" s="342"/>
      <c r="P17" s="342">
        <v>372</v>
      </c>
      <c r="Q17" s="343">
        <v>4.3857580759254899</v>
      </c>
      <c r="R17" s="342">
        <v>2</v>
      </c>
      <c r="S17" s="343">
        <v>0.53763440860215062</v>
      </c>
    </row>
    <row r="18" spans="1:19" s="276" customFormat="1" ht="18" customHeight="1" x14ac:dyDescent="0.2">
      <c r="A18" s="319"/>
      <c r="B18" s="332" t="s">
        <v>43</v>
      </c>
      <c r="C18" s="342">
        <f t="shared" si="0"/>
        <v>12152</v>
      </c>
      <c r="D18" s="343">
        <f t="shared" si="1"/>
        <v>6.8827630736815877</v>
      </c>
      <c r="E18" s="339"/>
      <c r="F18" s="342">
        <v>6468</v>
      </c>
      <c r="G18" s="343">
        <v>53.225806451612897</v>
      </c>
      <c r="H18" s="342">
        <v>6415</v>
      </c>
      <c r="I18" s="343">
        <v>99.18058132343846</v>
      </c>
      <c r="J18" s="342"/>
      <c r="K18" s="342">
        <v>4193</v>
      </c>
      <c r="L18" s="343">
        <v>34.504608294930875</v>
      </c>
      <c r="M18" s="342">
        <v>4107</v>
      </c>
      <c r="N18" s="343">
        <v>97.94896255664203</v>
      </c>
      <c r="O18" s="342"/>
      <c r="P18" s="342">
        <v>1491</v>
      </c>
      <c r="Q18" s="343">
        <v>12.269585253456221</v>
      </c>
      <c r="R18" s="342">
        <v>1455</v>
      </c>
      <c r="S18" s="343">
        <v>97.585513078470825</v>
      </c>
    </row>
    <row r="19" spans="1:19" s="276" customFormat="1" ht="18" customHeight="1" x14ac:dyDescent="0.2">
      <c r="A19" s="319"/>
      <c r="B19" s="332" t="s">
        <v>44</v>
      </c>
      <c r="C19" s="342">
        <f t="shared" si="0"/>
        <v>38246</v>
      </c>
      <c r="D19" s="343">
        <f t="shared" si="1"/>
        <v>21.662126112247037</v>
      </c>
      <c r="E19" s="339"/>
      <c r="F19" s="342">
        <v>15865</v>
      </c>
      <c r="G19" s="343">
        <v>41.48146211368509</v>
      </c>
      <c r="H19" s="342">
        <v>15321</v>
      </c>
      <c r="I19" s="343">
        <v>96.57106838953672</v>
      </c>
      <c r="J19" s="342"/>
      <c r="K19" s="342">
        <v>19117</v>
      </c>
      <c r="L19" s="343">
        <v>49.984312084923914</v>
      </c>
      <c r="M19" s="342">
        <v>17751</v>
      </c>
      <c r="N19" s="343">
        <v>92.854527384003774</v>
      </c>
      <c r="O19" s="342"/>
      <c r="P19" s="342">
        <v>3264</v>
      </c>
      <c r="Q19" s="343">
        <v>8.5342258013909955</v>
      </c>
      <c r="R19" s="342">
        <v>3220</v>
      </c>
      <c r="S19" s="343">
        <v>98.651960784313729</v>
      </c>
    </row>
    <row r="20" spans="1:19" s="276" customFormat="1" ht="18" customHeight="1" x14ac:dyDescent="0.2">
      <c r="A20" s="319"/>
      <c r="B20" s="332" t="s">
        <v>6</v>
      </c>
      <c r="C20" s="342">
        <f t="shared" si="0"/>
        <v>13482</v>
      </c>
      <c r="D20" s="343">
        <f t="shared" si="1"/>
        <v>7.6360608755246178</v>
      </c>
      <c r="E20" s="339"/>
      <c r="F20" s="342">
        <v>6273</v>
      </c>
      <c r="G20" s="343">
        <v>46.528704939919891</v>
      </c>
      <c r="H20" s="342">
        <v>6016</v>
      </c>
      <c r="I20" s="343">
        <v>95.903076677825609</v>
      </c>
      <c r="J20" s="342"/>
      <c r="K20" s="342">
        <v>6258</v>
      </c>
      <c r="L20" s="343">
        <v>46.417445482866043</v>
      </c>
      <c r="M20" s="342">
        <v>5887</v>
      </c>
      <c r="N20" s="343">
        <v>94.071588366890381</v>
      </c>
      <c r="O20" s="342"/>
      <c r="P20" s="342">
        <v>951</v>
      </c>
      <c r="Q20" s="343">
        <v>7.0538495772140637</v>
      </c>
      <c r="R20" s="342">
        <v>718</v>
      </c>
      <c r="S20" s="343">
        <v>75.499474237644577</v>
      </c>
    </row>
    <row r="21" spans="1:19" s="276" customFormat="1" ht="18" customHeight="1" x14ac:dyDescent="0.2">
      <c r="A21" s="319"/>
      <c r="B21" s="332" t="s">
        <v>5</v>
      </c>
      <c r="C21" s="342">
        <f t="shared" si="0"/>
        <v>4713</v>
      </c>
      <c r="D21" s="343">
        <f t="shared" si="1"/>
        <v>2.6693928872828603</v>
      </c>
      <c r="E21" s="339"/>
      <c r="F21" s="342">
        <v>3069</v>
      </c>
      <c r="G21" s="343">
        <v>65.117759388924256</v>
      </c>
      <c r="H21" s="342">
        <v>3057</v>
      </c>
      <c r="I21" s="343">
        <v>99.608993157380255</v>
      </c>
      <c r="J21" s="342"/>
      <c r="K21" s="342">
        <v>1596</v>
      </c>
      <c r="L21" s="343">
        <v>33.863781031190328</v>
      </c>
      <c r="M21" s="342">
        <v>1586</v>
      </c>
      <c r="N21" s="343">
        <v>99.373433583959908</v>
      </c>
      <c r="O21" s="342"/>
      <c r="P21" s="342">
        <v>48</v>
      </c>
      <c r="Q21" s="343">
        <v>1.0184595798854232</v>
      </c>
      <c r="R21" s="342">
        <v>48</v>
      </c>
      <c r="S21" s="343">
        <v>100</v>
      </c>
    </row>
    <row r="22" spans="1:19" s="276" customFormat="1" ht="18" customHeight="1" x14ac:dyDescent="0.2">
      <c r="A22" s="319"/>
      <c r="B22" s="332" t="s">
        <v>38</v>
      </c>
      <c r="C22" s="342">
        <f t="shared" si="0"/>
        <v>6955</v>
      </c>
      <c r="D22" s="343">
        <f t="shared" si="1"/>
        <v>3.939237753246827</v>
      </c>
      <c r="E22" s="339"/>
      <c r="F22" s="342">
        <v>4188</v>
      </c>
      <c r="G22" s="343">
        <v>60.215672178289005</v>
      </c>
      <c r="H22" s="342">
        <v>4186</v>
      </c>
      <c r="I22" s="343">
        <v>99.95224450811844</v>
      </c>
      <c r="J22" s="342"/>
      <c r="K22" s="342">
        <v>2573</v>
      </c>
      <c r="L22" s="343">
        <v>36.994967649173255</v>
      </c>
      <c r="M22" s="342">
        <v>2573</v>
      </c>
      <c r="N22" s="343">
        <v>100</v>
      </c>
      <c r="O22" s="342"/>
      <c r="P22" s="342">
        <v>194</v>
      </c>
      <c r="Q22" s="343">
        <v>2.7893601725377426</v>
      </c>
      <c r="R22" s="342">
        <v>194</v>
      </c>
      <c r="S22" s="343">
        <v>100</v>
      </c>
    </row>
    <row r="23" spans="1:19" s="276" customFormat="1" ht="18" customHeight="1" x14ac:dyDescent="0.2">
      <c r="A23" s="319"/>
      <c r="B23" s="332" t="s">
        <v>45</v>
      </c>
      <c r="C23" s="342">
        <f t="shared" si="0"/>
        <v>23639</v>
      </c>
      <c r="D23" s="343">
        <f t="shared" si="1"/>
        <v>13.388877246441657</v>
      </c>
      <c r="E23" s="339"/>
      <c r="F23" s="342">
        <v>14438</v>
      </c>
      <c r="G23" s="343">
        <v>61.077033715470193</v>
      </c>
      <c r="H23" s="342">
        <v>13151</v>
      </c>
      <c r="I23" s="343">
        <v>91.086022994874639</v>
      </c>
      <c r="J23" s="342"/>
      <c r="K23" s="342">
        <v>7805</v>
      </c>
      <c r="L23" s="343">
        <v>33.017471128220315</v>
      </c>
      <c r="M23" s="342">
        <v>7101</v>
      </c>
      <c r="N23" s="343">
        <v>90.980140935297882</v>
      </c>
      <c r="O23" s="342"/>
      <c r="P23" s="342">
        <v>1396</v>
      </c>
      <c r="Q23" s="343">
        <v>5.9054951563094882</v>
      </c>
      <c r="R23" s="342">
        <v>1386</v>
      </c>
      <c r="S23" s="343">
        <v>99.283667621776502</v>
      </c>
    </row>
    <row r="24" spans="1:19" s="276" customFormat="1" ht="18" customHeight="1" x14ac:dyDescent="0.2">
      <c r="A24" s="319">
        <v>47094</v>
      </c>
      <c r="B24" s="332" t="s">
        <v>46</v>
      </c>
      <c r="C24" s="342">
        <f t="shared" si="0"/>
        <v>4811</v>
      </c>
      <c r="D24" s="343">
        <f t="shared" si="1"/>
        <v>2.7248990411028733</v>
      </c>
      <c r="E24" s="339"/>
      <c r="F24" s="342">
        <v>2483</v>
      </c>
      <c r="G24" s="343">
        <v>51.610891706505925</v>
      </c>
      <c r="H24" s="342">
        <v>2476</v>
      </c>
      <c r="I24" s="343">
        <v>99.718082964156267</v>
      </c>
      <c r="J24" s="342"/>
      <c r="K24" s="342">
        <v>2300</v>
      </c>
      <c r="L24" s="343">
        <v>47.807108709208066</v>
      </c>
      <c r="M24" s="342">
        <v>2293</v>
      </c>
      <c r="N24" s="343">
        <v>99.695652173913047</v>
      </c>
      <c r="O24" s="342"/>
      <c r="P24" s="342">
        <v>28</v>
      </c>
      <c r="Q24" s="343">
        <v>0.58199958428601117</v>
      </c>
      <c r="R24" s="342">
        <v>27</v>
      </c>
      <c r="S24" s="343">
        <v>96.428571428571431</v>
      </c>
    </row>
    <row r="25" spans="1:19" s="276" customFormat="1" ht="18" customHeight="1" x14ac:dyDescent="0.2">
      <c r="B25" s="332" t="s">
        <v>47</v>
      </c>
      <c r="C25" s="342">
        <f t="shared" si="0"/>
        <v>2469</v>
      </c>
      <c r="D25" s="343">
        <f t="shared" si="1"/>
        <v>1.398415242669506</v>
      </c>
      <c r="E25" s="339"/>
      <c r="F25" s="342">
        <v>1066</v>
      </c>
      <c r="G25" s="343">
        <v>43.175374645605508</v>
      </c>
      <c r="H25" s="342">
        <v>1058</v>
      </c>
      <c r="I25" s="343">
        <v>99.249530956848034</v>
      </c>
      <c r="J25" s="342"/>
      <c r="K25" s="342">
        <v>1297</v>
      </c>
      <c r="L25" s="343">
        <v>52.531389226407455</v>
      </c>
      <c r="M25" s="342">
        <v>1286</v>
      </c>
      <c r="N25" s="343">
        <v>99.15188897455667</v>
      </c>
      <c r="O25" s="342"/>
      <c r="P25" s="342">
        <v>106</v>
      </c>
      <c r="Q25" s="343">
        <v>4.293236127987039</v>
      </c>
      <c r="R25" s="342">
        <v>106</v>
      </c>
      <c r="S25" s="343">
        <v>100</v>
      </c>
    </row>
    <row r="26" spans="1:19" s="276" customFormat="1" ht="18" customHeight="1" x14ac:dyDescent="0.2">
      <c r="B26" s="332" t="s">
        <v>48</v>
      </c>
      <c r="C26" s="342">
        <f t="shared" si="0"/>
        <v>12727</v>
      </c>
      <c r="D26" s="343">
        <f t="shared" si="1"/>
        <v>7.2084369353806421</v>
      </c>
      <c r="E26" s="339"/>
      <c r="F26" s="342">
        <v>5921</v>
      </c>
      <c r="G26" s="343">
        <v>46.523139781566748</v>
      </c>
      <c r="H26" s="342">
        <v>5071</v>
      </c>
      <c r="I26" s="343">
        <v>85.644316838371893</v>
      </c>
      <c r="J26" s="342"/>
      <c r="K26" s="342">
        <v>4623</v>
      </c>
      <c r="L26" s="343">
        <v>36.324349807495878</v>
      </c>
      <c r="M26" s="342">
        <v>3756</v>
      </c>
      <c r="N26" s="343">
        <v>81.245944192083059</v>
      </c>
      <c r="O26" s="342"/>
      <c r="P26" s="342">
        <v>2183</v>
      </c>
      <c r="Q26" s="343">
        <v>17.152510410937378</v>
      </c>
      <c r="R26" s="342">
        <v>1561</v>
      </c>
      <c r="S26" s="343">
        <v>71.507100320659646</v>
      </c>
    </row>
    <row r="27" spans="1:19" s="276" customFormat="1" ht="18" customHeight="1" x14ac:dyDescent="0.2">
      <c r="B27" s="332" t="s">
        <v>49</v>
      </c>
      <c r="C27" s="342">
        <f t="shared" si="0"/>
        <v>1763</v>
      </c>
      <c r="D27" s="343">
        <f t="shared" si="1"/>
        <v>0.99854437943553642</v>
      </c>
      <c r="E27" s="339"/>
      <c r="F27" s="342">
        <v>643</v>
      </c>
      <c r="G27" s="343">
        <v>36.47192285876347</v>
      </c>
      <c r="H27" s="342">
        <v>515</v>
      </c>
      <c r="I27" s="343">
        <v>80.093312597200622</v>
      </c>
      <c r="J27" s="342"/>
      <c r="K27" s="342">
        <v>1026</v>
      </c>
      <c r="L27" s="343">
        <v>58.196256381168467</v>
      </c>
      <c r="M27" s="342">
        <v>824</v>
      </c>
      <c r="N27" s="343">
        <v>80.311890838206622</v>
      </c>
      <c r="O27" s="342"/>
      <c r="P27" s="342">
        <v>94</v>
      </c>
      <c r="Q27" s="343">
        <v>5.3318207600680658</v>
      </c>
      <c r="R27" s="342">
        <v>80</v>
      </c>
      <c r="S27" s="343">
        <v>85.106382978723403</v>
      </c>
    </row>
    <row r="28" spans="1:19" s="276" customFormat="1" ht="18" customHeight="1" x14ac:dyDescent="0.2">
      <c r="B28" s="337" t="s">
        <v>4</v>
      </c>
      <c r="C28" s="344">
        <f t="shared" si="0"/>
        <v>177</v>
      </c>
      <c r="D28" s="345">
        <f t="shared" si="1"/>
        <v>0.10025091047083945</v>
      </c>
      <c r="E28" s="339"/>
      <c r="F28" s="344">
        <v>73</v>
      </c>
      <c r="G28" s="345">
        <v>41.242937853107343</v>
      </c>
      <c r="H28" s="344">
        <v>68</v>
      </c>
      <c r="I28" s="345">
        <v>93.150684931506845</v>
      </c>
      <c r="J28" s="342"/>
      <c r="K28" s="344">
        <v>104</v>
      </c>
      <c r="L28" s="345">
        <v>58.757062146892657</v>
      </c>
      <c r="M28" s="344">
        <v>99</v>
      </c>
      <c r="N28" s="345">
        <v>95.192307692307693</v>
      </c>
      <c r="O28" s="342"/>
      <c r="P28" s="344">
        <v>0</v>
      </c>
      <c r="Q28" s="345">
        <v>0</v>
      </c>
      <c r="R28" s="344">
        <v>0</v>
      </c>
      <c r="S28" s="345" t="s">
        <v>376</v>
      </c>
    </row>
    <row r="29" spans="1:19" s="213" customFormat="1" ht="18" customHeight="1" x14ac:dyDescent="0.2">
      <c r="B29" s="333" t="s">
        <v>3</v>
      </c>
      <c r="C29" s="334">
        <f>SUM(C11:C28)</f>
        <v>176557</v>
      </c>
      <c r="D29" s="335">
        <f t="shared" si="1"/>
        <v>100</v>
      </c>
      <c r="E29" s="350"/>
      <c r="F29" s="334">
        <f>SUM(F11:F28)</f>
        <v>88573</v>
      </c>
      <c r="G29" s="335">
        <f t="shared" ref="G29" si="2">F29/$C29*100</f>
        <v>50.166801656122381</v>
      </c>
      <c r="H29" s="334">
        <f>SUM(H11:H28)</f>
        <v>75335</v>
      </c>
      <c r="I29" s="335">
        <f t="shared" ref="I29" si="3">H29/F29*100</f>
        <v>85.05413613629436</v>
      </c>
      <c r="J29" s="353"/>
      <c r="K29" s="334">
        <f>SUM(K11:K28)</f>
        <v>77297</v>
      </c>
      <c r="L29" s="335">
        <f t="shared" ref="L29" si="4">K29/$C29*100</f>
        <v>43.780195630872747</v>
      </c>
      <c r="M29" s="334">
        <f>SUM(M11:M28)</f>
        <v>65261</v>
      </c>
      <c r="N29" s="335">
        <f t="shared" ref="N29" si="5">M29/K29*100</f>
        <v>84.42889116007089</v>
      </c>
      <c r="O29" s="353"/>
      <c r="P29" s="334">
        <f>SUM(P11:P28)</f>
        <v>10687</v>
      </c>
      <c r="Q29" s="354">
        <f t="shared" ref="Q29" si="6">P29/$C29*100</f>
        <v>6.0530027130048651</v>
      </c>
      <c r="R29" s="334">
        <f>SUM(R11:R28)</f>
        <v>9114</v>
      </c>
      <c r="S29" s="354">
        <f t="shared" ref="S29" si="7">R29/P29*100</f>
        <v>85.28118274539159</v>
      </c>
    </row>
    <row r="30" spans="1:19" s="257" customFormat="1" ht="6.75" customHeight="1" x14ac:dyDescent="0.2">
      <c r="B30" s="1159"/>
      <c r="C30" s="1159"/>
      <c r="D30" s="1159"/>
      <c r="E30" s="294"/>
    </row>
    <row r="31" spans="1:19" s="1020" customFormat="1" x14ac:dyDescent="0.2">
      <c r="F31" s="1021"/>
    </row>
    <row r="32" spans="1:19" s="1020" customFormat="1" x14ac:dyDescent="0.2">
      <c r="F32" s="1021"/>
      <c r="K32" s="1021"/>
    </row>
    <row r="33" spans="2:16" s="1020" customFormat="1" x14ac:dyDescent="0.2">
      <c r="B33" s="1021"/>
      <c r="K33" s="1021"/>
    </row>
    <row r="34" spans="2:16" s="1020" customFormat="1" x14ac:dyDescent="0.2">
      <c r="B34" s="1020" t="s">
        <v>42</v>
      </c>
      <c r="F34" s="1020" t="e">
        <f>GETPIVOTDATA("ID PRESTACION
COUNT",#REF!,"
CCAA",$B34,"
Tipo Prestación",$B$1,"Grado Resuelto",F$7)</f>
        <v>#REF!</v>
      </c>
      <c r="J34" s="1020" t="e">
        <f>GETPIVOTDATA("ID PRESTACION
COUNT",#REF!,"
CCAA",$B34,"
Tipo Prestación",$B$1,"Grado Resuelto",J$7)</f>
        <v>#REF!</v>
      </c>
      <c r="K34" s="1020" t="e">
        <f>GETPIVOTDATA("ID PRESTACION
COUNT",#REF!,"
CCAA",$B34,"
Tipo Prestación",$B$1,"Grado Resuelto",K$7)</f>
        <v>#REF!</v>
      </c>
      <c r="O34" s="1020" t="e">
        <f>GETPIVOTDATA("ID PRESTACION
COUNT",#REF!,"
CCAA",$B34,"
Tipo Prestación",$B$1,"Grado Resuelto",O$7)</f>
        <v>#REF!</v>
      </c>
      <c r="P34" s="1020" t="e">
        <f>GETPIVOTDATA("ID PRESTACION
COUNT",#REF!,"
CCAA",$B34,"
Tipo Prestación",$B$1,"Grado Resuelto",P$7)</f>
        <v>#REF!</v>
      </c>
    </row>
    <row r="35" spans="2:16" s="1020" customFormat="1" x14ac:dyDescent="0.2">
      <c r="B35" s="1020" t="s">
        <v>50</v>
      </c>
      <c r="F35" s="1020" t="e">
        <f>GETPIVOTDATA("ID PRESTACION
COUNT",#REF!,"
CCAA",$B35,"
Tipo Prestación",$B$1,"Grado Resuelto",F$7)</f>
        <v>#REF!</v>
      </c>
      <c r="J35" s="1020" t="e">
        <f>GETPIVOTDATA("ID PRESTACION
COUNT",#REF!,"
CCAA",$B35,"
Tipo Prestación",$B$1,"Grado Resuelto",J$7)</f>
        <v>#REF!</v>
      </c>
      <c r="K35" s="1020" t="e">
        <f>GETPIVOTDATA("ID PRESTACION
COUNT",#REF!,"
CCAA",$B35,"
Tipo Prestación",$B$1,"Grado Resuelto",K$7)</f>
        <v>#REF!</v>
      </c>
      <c r="O35" s="1020" t="e">
        <f>GETPIVOTDATA("ID PRESTACION
COUNT",#REF!,"
CCAA",$B35,"
Tipo Prestación",$B$1,"Grado Resuelto",O$7)</f>
        <v>#REF!</v>
      </c>
      <c r="P35" s="1020" t="e">
        <f>GETPIVOTDATA("ID PRESTACION
COUNT",#REF!,"
CCAA",$B35,"
Tipo Prestación",$B$1,"Grado Resuelto",P$7)</f>
        <v>#REF!</v>
      </c>
    </row>
    <row r="36" spans="2:16" s="1020" customFormat="1" x14ac:dyDescent="0.2"/>
    <row r="37" spans="2:16" s="1020" customFormat="1" x14ac:dyDescent="0.2"/>
    <row r="38" spans="2:16" s="1020" customFormat="1" x14ac:dyDescent="0.2"/>
    <row r="39" spans="2:16" s="1024" customFormat="1" x14ac:dyDescent="0.2"/>
    <row r="40" spans="2:16" s="1024" customFormat="1" x14ac:dyDescent="0.2"/>
    <row r="41" spans="2:16" s="1024" customFormat="1" x14ac:dyDescent="0.2"/>
    <row r="42" spans="2:16" s="1020" customFormat="1" x14ac:dyDescent="0.2"/>
    <row r="43" spans="2:16" s="1020" customFormat="1" x14ac:dyDescent="0.2"/>
    <row r="44" spans="2:16" s="1020" customFormat="1" x14ac:dyDescent="0.2"/>
    <row r="45" spans="2:16" s="1020" customFormat="1" x14ac:dyDescent="0.2"/>
    <row r="46" spans="2:16" s="1020" customFormat="1" x14ac:dyDescent="0.2"/>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63">
    <pageSetUpPr fitToPage="1"/>
  </sheetPr>
  <dimension ref="A1:U33"/>
  <sheetViews>
    <sheetView zoomScaleNormal="100" workbookViewId="0"/>
  </sheetViews>
  <sheetFormatPr baseColWidth="10" defaultColWidth="11.42578125" defaultRowHeight="12.75" x14ac:dyDescent="0.2"/>
  <cols>
    <col min="1" max="1" width="1" style="265" customWidth="1"/>
    <col min="2" max="2" width="30.28515625" style="265" customWidth="1"/>
    <col min="3" max="3" width="10.140625" style="265" customWidth="1"/>
    <col min="4" max="4" width="8.140625" style="265" customWidth="1"/>
    <col min="5" max="5" width="0.85546875" style="265" customWidth="1"/>
    <col min="6" max="6" width="10" style="265" customWidth="1"/>
    <col min="7" max="7" width="7.140625" style="265" customWidth="1"/>
    <col min="8" max="9" width="8" style="265" customWidth="1"/>
    <col min="10" max="10" width="0.7109375" style="265" customWidth="1"/>
    <col min="11" max="11" width="10.140625" style="265" customWidth="1"/>
    <col min="12" max="14" width="8" style="265" customWidth="1"/>
    <col min="15" max="15" width="0.5703125" style="265" customWidth="1"/>
    <col min="16" max="16" width="9" style="265" customWidth="1"/>
    <col min="17" max="17" width="7.42578125" style="265" customWidth="1"/>
    <col min="18" max="18" width="8" style="265" customWidth="1"/>
    <col min="19" max="19" width="8.85546875" style="265" customWidth="1"/>
    <col min="20" max="20" width="7.5703125" style="265" customWidth="1"/>
    <col min="21" max="21" width="8.28515625" style="265" customWidth="1"/>
    <col min="22" max="22" width="8.85546875" style="265" customWidth="1"/>
    <col min="23" max="16384" width="11.42578125" style="265"/>
  </cols>
  <sheetData>
    <row r="1" spans="1:21" ht="9.75" customHeight="1" x14ac:dyDescent="0.2">
      <c r="B1" s="265" t="s">
        <v>70</v>
      </c>
    </row>
    <row r="2" spans="1:21" s="206" customFormat="1" ht="49.5" customHeight="1" x14ac:dyDescent="0.2">
      <c r="B2" s="1059"/>
      <c r="C2" s="1059"/>
      <c r="D2" s="1059"/>
      <c r="E2" s="207"/>
      <c r="F2" s="1160"/>
      <c r="G2" s="1160"/>
      <c r="H2" s="1160"/>
      <c r="I2" s="1160"/>
      <c r="J2" s="1160"/>
      <c r="K2" s="1160"/>
      <c r="L2" s="1160"/>
      <c r="M2" s="1160"/>
      <c r="N2" s="1160"/>
      <c r="O2" s="1160"/>
      <c r="P2" s="1160"/>
      <c r="Q2" s="1160"/>
      <c r="S2" s="207"/>
    </row>
    <row r="3" spans="1:21" s="206" customFormat="1" ht="3" customHeight="1" x14ac:dyDescent="0.2">
      <c r="B3" s="207"/>
      <c r="C3" s="207"/>
      <c r="D3" s="207"/>
      <c r="E3" s="207"/>
      <c r="K3" s="207"/>
      <c r="P3" s="207"/>
      <c r="S3" s="207"/>
    </row>
    <row r="4" spans="1:21" s="209" customFormat="1" ht="15" customHeight="1" x14ac:dyDescent="0.2">
      <c r="B4" s="1174" t="s">
        <v>445</v>
      </c>
      <c r="C4" s="1174"/>
      <c r="D4" s="1174"/>
      <c r="E4" s="1174"/>
      <c r="F4" s="1174"/>
      <c r="G4" s="1174"/>
      <c r="H4" s="1174"/>
      <c r="I4" s="1174"/>
      <c r="J4" s="1174"/>
      <c r="K4" s="1174"/>
      <c r="L4" s="1174"/>
      <c r="M4" s="1174"/>
      <c r="N4" s="1174"/>
      <c r="O4" s="1174"/>
      <c r="P4" s="1174"/>
      <c r="Q4" s="1174"/>
      <c r="R4" s="1174"/>
      <c r="S4" s="1174"/>
      <c r="T4" s="315"/>
    </row>
    <row r="5" spans="1:21" s="316" customFormat="1" ht="15" customHeight="1" x14ac:dyDescent="0.2">
      <c r="B5" s="1161" t="str">
        <f>porsaad!B6</f>
        <v>Situación a 28 de febrero de 2023</v>
      </c>
      <c r="C5" s="1161"/>
      <c r="D5" s="1161"/>
      <c r="E5" s="1161"/>
      <c r="F5" s="1161"/>
      <c r="G5" s="1161"/>
      <c r="H5" s="1161"/>
      <c r="I5" s="1161"/>
      <c r="J5" s="1161"/>
      <c r="K5" s="1161"/>
      <c r="L5" s="1161"/>
      <c r="M5" s="1161"/>
      <c r="N5" s="1161"/>
      <c r="O5" s="1161"/>
      <c r="P5" s="1161"/>
      <c r="Q5" s="1161"/>
      <c r="R5" s="1161"/>
      <c r="S5" s="1161"/>
      <c r="T5" s="317"/>
      <c r="U5" s="91"/>
    </row>
    <row r="6" spans="1:21" s="209" customFormat="1" ht="4.5" customHeight="1" x14ac:dyDescent="0.2"/>
    <row r="7" spans="1:21" s="212" customFormat="1" ht="15" customHeight="1" x14ac:dyDescent="0.2">
      <c r="A7" s="213"/>
      <c r="B7" s="1162" t="s">
        <v>15</v>
      </c>
      <c r="C7" s="1165" t="s">
        <v>83</v>
      </c>
      <c r="D7" s="1166"/>
      <c r="E7" s="348"/>
      <c r="F7" s="1176" t="s">
        <v>34</v>
      </c>
      <c r="G7" s="1177"/>
      <c r="H7" s="1177"/>
      <c r="I7" s="1178"/>
      <c r="J7" s="352"/>
      <c r="K7" s="1176" t="s">
        <v>52</v>
      </c>
      <c r="L7" s="1177"/>
      <c r="M7" s="1177"/>
      <c r="N7" s="1178"/>
      <c r="O7" s="352"/>
      <c r="P7" s="1176" t="s">
        <v>53</v>
      </c>
      <c r="Q7" s="1177"/>
      <c r="R7" s="1177"/>
      <c r="S7" s="1178"/>
    </row>
    <row r="8" spans="1:21" s="212" customFormat="1" ht="37.5" customHeight="1" x14ac:dyDescent="0.2">
      <c r="A8" s="213"/>
      <c r="B8" s="1163"/>
      <c r="C8" s="1167"/>
      <c r="D8" s="1168"/>
      <c r="E8" s="348"/>
      <c r="F8" s="1179" t="s">
        <v>75</v>
      </c>
      <c r="G8" s="1180"/>
      <c r="H8" s="1181" t="s">
        <v>298</v>
      </c>
      <c r="I8" s="1182"/>
      <c r="J8" s="330"/>
      <c r="K8" s="1179" t="s">
        <v>75</v>
      </c>
      <c r="L8" s="1180"/>
      <c r="M8" s="1181" t="s">
        <v>298</v>
      </c>
      <c r="N8" s="1182"/>
      <c r="O8" s="330"/>
      <c r="P8" s="1179" t="s">
        <v>75</v>
      </c>
      <c r="Q8" s="1180"/>
      <c r="R8" s="1181" t="s">
        <v>298</v>
      </c>
      <c r="S8" s="1182"/>
    </row>
    <row r="9" spans="1:21" s="217" customFormat="1" ht="29.25" customHeight="1" x14ac:dyDescent="0.2">
      <c r="A9" s="318"/>
      <c r="B9" s="1164"/>
      <c r="C9" s="323" t="s">
        <v>12</v>
      </c>
      <c r="D9" s="325" t="s">
        <v>13</v>
      </c>
      <c r="E9" s="349"/>
      <c r="F9" s="347" t="s">
        <v>12</v>
      </c>
      <c r="G9" s="325" t="s">
        <v>77</v>
      </c>
      <c r="H9" s="323" t="s">
        <v>12</v>
      </c>
      <c r="I9" s="324" t="s">
        <v>138</v>
      </c>
      <c r="J9" s="322"/>
      <c r="K9" s="323" t="s">
        <v>12</v>
      </c>
      <c r="L9" s="325" t="s">
        <v>77</v>
      </c>
      <c r="M9" s="323" t="s">
        <v>12</v>
      </c>
      <c r="N9" s="324" t="s">
        <v>138</v>
      </c>
      <c r="O9" s="322"/>
      <c r="P9" s="323" t="s">
        <v>12</v>
      </c>
      <c r="Q9" s="325" t="s">
        <v>77</v>
      </c>
      <c r="R9" s="323" t="s">
        <v>12</v>
      </c>
      <c r="S9" s="324" t="s">
        <v>138</v>
      </c>
    </row>
    <row r="10" spans="1:21" s="217" customFormat="1" ht="6" customHeight="1" x14ac:dyDescent="0.2">
      <c r="A10" s="318"/>
      <c r="B10" s="321"/>
      <c r="C10" s="322"/>
      <c r="D10" s="322"/>
      <c r="E10" s="322"/>
      <c r="F10" s="322"/>
      <c r="G10" s="322"/>
      <c r="H10" s="322"/>
      <c r="I10" s="322"/>
      <c r="J10" s="322"/>
      <c r="K10" s="322"/>
      <c r="L10" s="322"/>
      <c r="M10" s="322"/>
      <c r="N10" s="322"/>
      <c r="O10" s="322"/>
      <c r="P10" s="322"/>
      <c r="Q10" s="322"/>
    </row>
    <row r="11" spans="1:21" s="276" customFormat="1" ht="18" customHeight="1" x14ac:dyDescent="0.2">
      <c r="A11" s="319"/>
      <c r="B11" s="331" t="s">
        <v>11</v>
      </c>
      <c r="C11" s="336">
        <f>F11+K11+P11</f>
        <v>4284</v>
      </c>
      <c r="D11" s="341">
        <f>C11/C$29*100</f>
        <v>2.2669305421795132</v>
      </c>
      <c r="E11" s="339"/>
      <c r="F11" s="336">
        <v>2497</v>
      </c>
      <c r="G11" s="341">
        <v>58.286647992530348</v>
      </c>
      <c r="H11" s="336">
        <v>2459</v>
      </c>
      <c r="I11" s="341">
        <v>98.478173808570276</v>
      </c>
      <c r="J11" s="342"/>
      <c r="K11" s="336">
        <v>1738</v>
      </c>
      <c r="L11" s="341">
        <v>40.56956115779645</v>
      </c>
      <c r="M11" s="336">
        <v>1702</v>
      </c>
      <c r="N11" s="341">
        <v>97.928653624856153</v>
      </c>
      <c r="O11" s="342"/>
      <c r="P11" s="336">
        <v>49</v>
      </c>
      <c r="Q11" s="341">
        <v>1.1437908496732025</v>
      </c>
      <c r="R11" s="336">
        <v>21</v>
      </c>
      <c r="S11" s="341">
        <v>42.857142857142854</v>
      </c>
    </row>
    <row r="12" spans="1:21" s="276" customFormat="1" ht="18" customHeight="1" x14ac:dyDescent="0.2">
      <c r="A12" s="319"/>
      <c r="B12" s="332" t="s">
        <v>10</v>
      </c>
      <c r="C12" s="342">
        <f t="shared" ref="C12:C28" si="0">F12+K12+P12</f>
        <v>6963</v>
      </c>
      <c r="D12" s="343">
        <f t="shared" ref="D12:D29" si="1">C12/C$29*100</f>
        <v>3.6845558742287463</v>
      </c>
      <c r="E12" s="339"/>
      <c r="F12" s="342">
        <v>3407</v>
      </c>
      <c r="G12" s="343">
        <v>48.93005888266552</v>
      </c>
      <c r="H12" s="342">
        <v>3381</v>
      </c>
      <c r="I12" s="343">
        <v>99.236865277370129</v>
      </c>
      <c r="J12" s="342"/>
      <c r="K12" s="342">
        <v>3333</v>
      </c>
      <c r="L12" s="343">
        <v>47.867298578199055</v>
      </c>
      <c r="M12" s="342">
        <v>3306</v>
      </c>
      <c r="N12" s="343">
        <v>99.189918991899191</v>
      </c>
      <c r="O12" s="342"/>
      <c r="P12" s="342">
        <v>223</v>
      </c>
      <c r="Q12" s="343">
        <v>3.2026425391354301</v>
      </c>
      <c r="R12" s="342">
        <v>205</v>
      </c>
      <c r="S12" s="343">
        <v>91.928251121076229</v>
      </c>
    </row>
    <row r="13" spans="1:21" s="276" customFormat="1" ht="18" customHeight="1" x14ac:dyDescent="0.2">
      <c r="A13" s="319"/>
      <c r="B13" s="332" t="s">
        <v>40</v>
      </c>
      <c r="C13" s="342">
        <f t="shared" si="0"/>
        <v>3540</v>
      </c>
      <c r="D13" s="343">
        <f t="shared" si="1"/>
        <v>1.8732339214088412</v>
      </c>
      <c r="E13" s="339"/>
      <c r="F13" s="342">
        <v>1298</v>
      </c>
      <c r="G13" s="343">
        <v>36.666666666666664</v>
      </c>
      <c r="H13" s="342">
        <v>1287</v>
      </c>
      <c r="I13" s="343">
        <v>99.152542372881356</v>
      </c>
      <c r="J13" s="342"/>
      <c r="K13" s="342">
        <v>1235</v>
      </c>
      <c r="L13" s="343">
        <v>34.887005649717509</v>
      </c>
      <c r="M13" s="342">
        <v>1207</v>
      </c>
      <c r="N13" s="343">
        <v>97.732793522267201</v>
      </c>
      <c r="O13" s="342"/>
      <c r="P13" s="342">
        <v>1007</v>
      </c>
      <c r="Q13" s="343">
        <v>28.44632768361582</v>
      </c>
      <c r="R13" s="342">
        <v>949</v>
      </c>
      <c r="S13" s="343">
        <v>94.240317775571</v>
      </c>
    </row>
    <row r="14" spans="1:21" s="276" customFormat="1" ht="18" customHeight="1" x14ac:dyDescent="0.2">
      <c r="A14" s="319"/>
      <c r="B14" s="332" t="s">
        <v>41</v>
      </c>
      <c r="C14" s="342">
        <f t="shared" si="0"/>
        <v>831</v>
      </c>
      <c r="D14" s="343">
        <f t="shared" si="1"/>
        <v>0.43973372561885504</v>
      </c>
      <c r="E14" s="339"/>
      <c r="F14" s="342">
        <v>432</v>
      </c>
      <c r="G14" s="343">
        <v>51.985559566786996</v>
      </c>
      <c r="H14" s="342">
        <v>360</v>
      </c>
      <c r="I14" s="343">
        <v>83.333333333333343</v>
      </c>
      <c r="J14" s="342"/>
      <c r="K14" s="342">
        <v>358</v>
      </c>
      <c r="L14" s="343">
        <v>43.080625752105895</v>
      </c>
      <c r="M14" s="342">
        <v>311</v>
      </c>
      <c r="N14" s="343">
        <v>86.871508379888269</v>
      </c>
      <c r="O14" s="342"/>
      <c r="P14" s="342">
        <v>41</v>
      </c>
      <c r="Q14" s="343">
        <v>4.9338146811071004</v>
      </c>
      <c r="R14" s="342">
        <v>10</v>
      </c>
      <c r="S14" s="343">
        <v>24.390243902439025</v>
      </c>
    </row>
    <row r="15" spans="1:21" s="276" customFormat="1" ht="18" customHeight="1" x14ac:dyDescent="0.2">
      <c r="A15" s="319"/>
      <c r="B15" s="332" t="s">
        <v>9</v>
      </c>
      <c r="C15" s="342">
        <f t="shared" si="0"/>
        <v>12342</v>
      </c>
      <c r="D15" s="343">
        <f t="shared" si="1"/>
        <v>6.5309189429457408</v>
      </c>
      <c r="E15" s="339"/>
      <c r="F15" s="342">
        <v>3576</v>
      </c>
      <c r="G15" s="343">
        <v>28.974234321827907</v>
      </c>
      <c r="H15" s="342">
        <v>3194</v>
      </c>
      <c r="I15" s="343">
        <v>89.317673378076066</v>
      </c>
      <c r="J15" s="342"/>
      <c r="K15" s="342">
        <v>3846</v>
      </c>
      <c r="L15" s="343">
        <v>31.161886242100145</v>
      </c>
      <c r="M15" s="342">
        <v>3360</v>
      </c>
      <c r="N15" s="343">
        <v>87.363494539781598</v>
      </c>
      <c r="O15" s="342"/>
      <c r="P15" s="342">
        <v>4920</v>
      </c>
      <c r="Q15" s="343">
        <v>39.863879436071947</v>
      </c>
      <c r="R15" s="342">
        <v>4232</v>
      </c>
      <c r="S15" s="343">
        <v>86.016260162601625</v>
      </c>
    </row>
    <row r="16" spans="1:21" s="276" customFormat="1" ht="18" customHeight="1" x14ac:dyDescent="0.2">
      <c r="A16" s="319"/>
      <c r="B16" s="332" t="s">
        <v>8</v>
      </c>
      <c r="C16" s="342">
        <f t="shared" si="0"/>
        <v>153</v>
      </c>
      <c r="D16" s="343">
        <f t="shared" si="1"/>
        <v>8.0961805077839746E-2</v>
      </c>
      <c r="E16" s="339"/>
      <c r="F16" s="342">
        <v>93</v>
      </c>
      <c r="G16" s="343">
        <v>60.784313725490193</v>
      </c>
      <c r="H16" s="342">
        <v>93</v>
      </c>
      <c r="I16" s="343">
        <v>100</v>
      </c>
      <c r="J16" s="342"/>
      <c r="K16" s="342">
        <v>60</v>
      </c>
      <c r="L16" s="343">
        <v>39.215686274509807</v>
      </c>
      <c r="M16" s="342">
        <v>60</v>
      </c>
      <c r="N16" s="343">
        <v>100</v>
      </c>
      <c r="O16" s="342"/>
      <c r="P16" s="342">
        <v>0</v>
      </c>
      <c r="Q16" s="343">
        <v>0</v>
      </c>
      <c r="R16" s="342">
        <v>0</v>
      </c>
      <c r="S16" s="343" t="s">
        <v>376</v>
      </c>
    </row>
    <row r="17" spans="1:19" s="276" customFormat="1" ht="18" customHeight="1" x14ac:dyDescent="0.2">
      <c r="A17" s="319"/>
      <c r="B17" s="332" t="s">
        <v>7</v>
      </c>
      <c r="C17" s="342">
        <f t="shared" si="0"/>
        <v>49361</v>
      </c>
      <c r="D17" s="343">
        <f t="shared" si="1"/>
        <v>26.119971636910115</v>
      </c>
      <c r="E17" s="339"/>
      <c r="F17" s="342">
        <v>15824</v>
      </c>
      <c r="G17" s="343">
        <v>32.057697372419518</v>
      </c>
      <c r="H17" s="342">
        <v>13389</v>
      </c>
      <c r="I17" s="343">
        <v>84.611981799797775</v>
      </c>
      <c r="J17" s="342"/>
      <c r="K17" s="342">
        <v>15901</v>
      </c>
      <c r="L17" s="343">
        <v>32.213690970604326</v>
      </c>
      <c r="M17" s="342">
        <v>12574</v>
      </c>
      <c r="N17" s="343">
        <v>79.076787623419904</v>
      </c>
      <c r="O17" s="342"/>
      <c r="P17" s="342">
        <v>17636</v>
      </c>
      <c r="Q17" s="343">
        <v>35.728611656976156</v>
      </c>
      <c r="R17" s="342">
        <v>12767</v>
      </c>
      <c r="S17" s="343">
        <v>72.391698797913364</v>
      </c>
    </row>
    <row r="18" spans="1:19" s="276" customFormat="1" ht="18" customHeight="1" x14ac:dyDescent="0.2">
      <c r="A18" s="319"/>
      <c r="B18" s="332" t="s">
        <v>43</v>
      </c>
      <c r="C18" s="342">
        <f t="shared" si="0"/>
        <v>9097</v>
      </c>
      <c r="D18" s="343">
        <f t="shared" si="1"/>
        <v>4.8137878483209686</v>
      </c>
      <c r="E18" s="339"/>
      <c r="F18" s="342">
        <v>3144</v>
      </c>
      <c r="G18" s="343">
        <v>34.560844234362975</v>
      </c>
      <c r="H18" s="342">
        <v>2593</v>
      </c>
      <c r="I18" s="343">
        <v>82.474554707379127</v>
      </c>
      <c r="J18" s="342"/>
      <c r="K18" s="342">
        <v>3303</v>
      </c>
      <c r="L18" s="343">
        <v>36.30867318896339</v>
      </c>
      <c r="M18" s="342">
        <v>2751</v>
      </c>
      <c r="N18" s="343">
        <v>83.287920072661208</v>
      </c>
      <c r="O18" s="342"/>
      <c r="P18" s="342">
        <v>2650</v>
      </c>
      <c r="Q18" s="343">
        <v>29.130482576673629</v>
      </c>
      <c r="R18" s="342">
        <v>2058</v>
      </c>
      <c r="S18" s="343">
        <v>77.660377358490564</v>
      </c>
    </row>
    <row r="19" spans="1:19" s="276" customFormat="1" ht="18" customHeight="1" x14ac:dyDescent="0.2">
      <c r="A19" s="319"/>
      <c r="B19" s="332" t="s">
        <v>44</v>
      </c>
      <c r="C19" s="342">
        <f t="shared" si="0"/>
        <v>21543</v>
      </c>
      <c r="D19" s="343">
        <f t="shared" si="1"/>
        <v>11.399739652234651</v>
      </c>
      <c r="E19" s="339"/>
      <c r="F19" s="342">
        <v>5467</v>
      </c>
      <c r="G19" s="343">
        <v>25.377152671401383</v>
      </c>
      <c r="H19" s="342">
        <v>5177</v>
      </c>
      <c r="I19" s="343">
        <v>94.695445399670746</v>
      </c>
      <c r="J19" s="342"/>
      <c r="K19" s="342">
        <v>9219</v>
      </c>
      <c r="L19" s="343">
        <v>42.793482801838181</v>
      </c>
      <c r="M19" s="342">
        <v>8365</v>
      </c>
      <c r="N19" s="343">
        <v>90.736522399392555</v>
      </c>
      <c r="O19" s="342"/>
      <c r="P19" s="342">
        <v>6857</v>
      </c>
      <c r="Q19" s="343">
        <v>31.829364526760433</v>
      </c>
      <c r="R19" s="342">
        <v>5607</v>
      </c>
      <c r="S19" s="343">
        <v>81.770453551115651</v>
      </c>
    </row>
    <row r="20" spans="1:19" s="276" customFormat="1" ht="18" customHeight="1" x14ac:dyDescent="0.2">
      <c r="A20" s="319"/>
      <c r="B20" s="332" t="s">
        <v>6</v>
      </c>
      <c r="C20" s="342">
        <f t="shared" si="0"/>
        <v>21175</v>
      </c>
      <c r="D20" s="343">
        <f t="shared" si="1"/>
        <v>11.205007990348083</v>
      </c>
      <c r="E20" s="339"/>
      <c r="F20" s="342">
        <v>6659</v>
      </c>
      <c r="G20" s="343">
        <v>31.447461629279811</v>
      </c>
      <c r="H20" s="342">
        <v>5244</v>
      </c>
      <c r="I20" s="343">
        <v>78.750563147619772</v>
      </c>
      <c r="J20" s="342"/>
      <c r="K20" s="342">
        <v>7952</v>
      </c>
      <c r="L20" s="343">
        <v>37.553719008264466</v>
      </c>
      <c r="M20" s="342">
        <v>5953</v>
      </c>
      <c r="N20" s="343">
        <v>74.861670020120727</v>
      </c>
      <c r="O20" s="342"/>
      <c r="P20" s="342">
        <v>6564</v>
      </c>
      <c r="Q20" s="343">
        <v>30.998819362455727</v>
      </c>
      <c r="R20" s="342">
        <v>4297</v>
      </c>
      <c r="S20" s="343">
        <v>65.463132236441197</v>
      </c>
    </row>
    <row r="21" spans="1:19" s="276" customFormat="1" ht="18" customHeight="1" x14ac:dyDescent="0.2">
      <c r="A21" s="319"/>
      <c r="B21" s="332" t="s">
        <v>5</v>
      </c>
      <c r="C21" s="342">
        <f t="shared" si="0"/>
        <v>17627</v>
      </c>
      <c r="D21" s="343">
        <f t="shared" si="1"/>
        <v>9.3275407719417078</v>
      </c>
      <c r="E21" s="339"/>
      <c r="F21" s="342">
        <v>5583</v>
      </c>
      <c r="G21" s="343">
        <v>31.673001645203382</v>
      </c>
      <c r="H21" s="342">
        <v>4935</v>
      </c>
      <c r="I21" s="343">
        <v>88.393336915636752</v>
      </c>
      <c r="J21" s="342"/>
      <c r="K21" s="342">
        <v>5677</v>
      </c>
      <c r="L21" s="343">
        <v>32.206274465308901</v>
      </c>
      <c r="M21" s="342">
        <v>4655</v>
      </c>
      <c r="N21" s="343">
        <v>81.997533908754633</v>
      </c>
      <c r="O21" s="342"/>
      <c r="P21" s="342">
        <v>6367</v>
      </c>
      <c r="Q21" s="343">
        <v>36.120723889487714</v>
      </c>
      <c r="R21" s="342">
        <v>5073</v>
      </c>
      <c r="S21" s="343">
        <v>79.676456730014138</v>
      </c>
    </row>
    <row r="22" spans="1:19" s="276" customFormat="1" ht="18" customHeight="1" x14ac:dyDescent="0.2">
      <c r="A22" s="319"/>
      <c r="B22" s="332" t="s">
        <v>38</v>
      </c>
      <c r="C22" s="342">
        <f t="shared" si="0"/>
        <v>11441</v>
      </c>
      <c r="D22" s="343">
        <f t="shared" si="1"/>
        <v>6.0541438685984614</v>
      </c>
      <c r="E22" s="339"/>
      <c r="F22" s="342">
        <v>4713</v>
      </c>
      <c r="G22" s="343">
        <v>41.193951577659291</v>
      </c>
      <c r="H22" s="342">
        <v>4492</v>
      </c>
      <c r="I22" s="343">
        <v>95.310842350944185</v>
      </c>
      <c r="J22" s="342"/>
      <c r="K22" s="342">
        <v>3842</v>
      </c>
      <c r="L22" s="343">
        <v>33.580980683506681</v>
      </c>
      <c r="M22" s="342">
        <v>3514</v>
      </c>
      <c r="N22" s="343">
        <v>91.462779802186361</v>
      </c>
      <c r="O22" s="342"/>
      <c r="P22" s="342">
        <v>2886</v>
      </c>
      <c r="Q22" s="343">
        <v>25.225067738834017</v>
      </c>
      <c r="R22" s="342">
        <v>2476</v>
      </c>
      <c r="S22" s="343">
        <v>85.793485793485786</v>
      </c>
    </row>
    <row r="23" spans="1:19" s="276" customFormat="1" ht="18" customHeight="1" x14ac:dyDescent="0.2">
      <c r="A23" s="319"/>
      <c r="B23" s="332" t="s">
        <v>45</v>
      </c>
      <c r="C23" s="342">
        <f t="shared" si="0"/>
        <v>24644</v>
      </c>
      <c r="D23" s="343">
        <f t="shared" si="1"/>
        <v>13.040671400903808</v>
      </c>
      <c r="E23" s="339"/>
      <c r="F23" s="342">
        <v>12044</v>
      </c>
      <c r="G23" s="343">
        <v>48.871936373965262</v>
      </c>
      <c r="H23" s="342">
        <v>10522</v>
      </c>
      <c r="I23" s="343">
        <v>87.363002324809031</v>
      </c>
      <c r="J23" s="342"/>
      <c r="K23" s="342">
        <v>8316</v>
      </c>
      <c r="L23" s="343">
        <v>33.744521993182921</v>
      </c>
      <c r="M23" s="342">
        <v>7024</v>
      </c>
      <c r="N23" s="343">
        <v>84.463684463684459</v>
      </c>
      <c r="O23" s="342"/>
      <c r="P23" s="342">
        <v>4284</v>
      </c>
      <c r="Q23" s="343">
        <v>17.383541632851809</v>
      </c>
      <c r="R23" s="342">
        <v>3200</v>
      </c>
      <c r="S23" s="343">
        <v>74.696545284780584</v>
      </c>
    </row>
    <row r="24" spans="1:19" s="276" customFormat="1" ht="18" customHeight="1" x14ac:dyDescent="0.2">
      <c r="A24" s="319">
        <v>47094</v>
      </c>
      <c r="B24" s="332" t="s">
        <v>46</v>
      </c>
      <c r="C24" s="342">
        <f t="shared" si="0"/>
        <v>1113</v>
      </c>
      <c r="D24" s="343">
        <f t="shared" si="1"/>
        <v>0.58895744478193235</v>
      </c>
      <c r="E24" s="339"/>
      <c r="F24" s="342">
        <v>599</v>
      </c>
      <c r="G24" s="343">
        <v>53.81850853548967</v>
      </c>
      <c r="H24" s="342">
        <v>591</v>
      </c>
      <c r="I24" s="343">
        <v>98.664440734557601</v>
      </c>
      <c r="J24" s="342"/>
      <c r="K24" s="342">
        <v>387</v>
      </c>
      <c r="L24" s="343">
        <v>34.770889487870619</v>
      </c>
      <c r="M24" s="342">
        <v>364</v>
      </c>
      <c r="N24" s="343">
        <v>94.05684754521964</v>
      </c>
      <c r="O24" s="342"/>
      <c r="P24" s="342">
        <v>127</v>
      </c>
      <c r="Q24" s="343">
        <v>11.410601976639713</v>
      </c>
      <c r="R24" s="342">
        <v>105</v>
      </c>
      <c r="S24" s="343">
        <v>82.677165354330711</v>
      </c>
    </row>
    <row r="25" spans="1:19" s="276" customFormat="1" ht="18" customHeight="1" x14ac:dyDescent="0.2">
      <c r="B25" s="332" t="s">
        <v>47</v>
      </c>
      <c r="C25" s="342">
        <f t="shared" si="0"/>
        <v>2517</v>
      </c>
      <c r="D25" s="343">
        <f t="shared" si="1"/>
        <v>1.3319010678491676</v>
      </c>
      <c r="E25" s="339"/>
      <c r="F25" s="342">
        <v>697</v>
      </c>
      <c r="G25" s="343">
        <v>27.691696464044497</v>
      </c>
      <c r="H25" s="342">
        <v>567</v>
      </c>
      <c r="I25" s="343">
        <v>81.348637015781918</v>
      </c>
      <c r="J25" s="342"/>
      <c r="K25" s="342">
        <v>1184</v>
      </c>
      <c r="L25" s="343">
        <v>47.040127135478741</v>
      </c>
      <c r="M25" s="342">
        <v>915</v>
      </c>
      <c r="N25" s="343">
        <v>77.280405405405403</v>
      </c>
      <c r="O25" s="342"/>
      <c r="P25" s="342">
        <v>636</v>
      </c>
      <c r="Q25" s="343">
        <v>25.268176400476762</v>
      </c>
      <c r="R25" s="342">
        <v>404</v>
      </c>
      <c r="S25" s="343">
        <v>63.522012578616348</v>
      </c>
    </row>
    <row r="26" spans="1:19" s="276" customFormat="1" ht="18" customHeight="1" x14ac:dyDescent="0.2">
      <c r="B26" s="332" t="s">
        <v>48</v>
      </c>
      <c r="C26" s="342">
        <f t="shared" si="0"/>
        <v>1325</v>
      </c>
      <c r="D26" s="343">
        <f t="shared" si="1"/>
        <v>0.70113981521658608</v>
      </c>
      <c r="E26" s="339"/>
      <c r="F26" s="342">
        <v>667</v>
      </c>
      <c r="G26" s="343">
        <v>50.339622641509429</v>
      </c>
      <c r="H26" s="342">
        <v>603</v>
      </c>
      <c r="I26" s="343">
        <v>90.404797601199405</v>
      </c>
      <c r="J26" s="342"/>
      <c r="K26" s="342">
        <v>616</v>
      </c>
      <c r="L26" s="343">
        <v>46.490566037735846</v>
      </c>
      <c r="M26" s="342">
        <v>547</v>
      </c>
      <c r="N26" s="343">
        <v>88.798701298701303</v>
      </c>
      <c r="O26" s="342"/>
      <c r="P26" s="342">
        <v>42</v>
      </c>
      <c r="Q26" s="343">
        <v>3.1698113207547167</v>
      </c>
      <c r="R26" s="342">
        <v>36</v>
      </c>
      <c r="S26" s="343">
        <v>85.714285714285708</v>
      </c>
    </row>
    <row r="27" spans="1:19" s="276" customFormat="1" ht="18" customHeight="1" x14ac:dyDescent="0.2">
      <c r="B27" s="332" t="s">
        <v>49</v>
      </c>
      <c r="C27" s="342">
        <f t="shared" si="0"/>
        <v>1018</v>
      </c>
      <c r="D27" s="343">
        <f t="shared" si="1"/>
        <v>0.53868704293621472</v>
      </c>
      <c r="E27" s="339"/>
      <c r="F27" s="342">
        <v>484</v>
      </c>
      <c r="G27" s="343">
        <v>47.544204322200393</v>
      </c>
      <c r="H27" s="342">
        <v>436</v>
      </c>
      <c r="I27" s="343">
        <v>90.082644628099175</v>
      </c>
      <c r="J27" s="342"/>
      <c r="K27" s="342">
        <v>465</v>
      </c>
      <c r="L27" s="343">
        <v>45.677799607072686</v>
      </c>
      <c r="M27" s="342">
        <v>388</v>
      </c>
      <c r="N27" s="343">
        <v>83.44086021505376</v>
      </c>
      <c r="O27" s="342"/>
      <c r="P27" s="342">
        <v>69</v>
      </c>
      <c r="Q27" s="343">
        <v>6.7779960707269158</v>
      </c>
      <c r="R27" s="342">
        <v>36</v>
      </c>
      <c r="S27" s="343">
        <v>52.173913043478258</v>
      </c>
    </row>
    <row r="28" spans="1:19" s="276" customFormat="1" ht="18" customHeight="1" x14ac:dyDescent="0.2">
      <c r="B28" s="337" t="s">
        <v>4</v>
      </c>
      <c r="C28" s="344">
        <f t="shared" si="0"/>
        <v>4</v>
      </c>
      <c r="D28" s="345">
        <f t="shared" si="1"/>
        <v>2.116648498767052E-3</v>
      </c>
      <c r="E28" s="339"/>
      <c r="F28" s="344">
        <v>1</v>
      </c>
      <c r="G28" s="345">
        <v>25</v>
      </c>
      <c r="H28" s="344">
        <v>1</v>
      </c>
      <c r="I28" s="345">
        <v>100</v>
      </c>
      <c r="J28" s="342"/>
      <c r="K28" s="344">
        <v>2</v>
      </c>
      <c r="L28" s="345">
        <v>50</v>
      </c>
      <c r="M28" s="344">
        <v>2</v>
      </c>
      <c r="N28" s="345">
        <v>100</v>
      </c>
      <c r="O28" s="342"/>
      <c r="P28" s="344">
        <v>1</v>
      </c>
      <c r="Q28" s="345">
        <v>25</v>
      </c>
      <c r="R28" s="344">
        <v>1</v>
      </c>
      <c r="S28" s="345">
        <v>100</v>
      </c>
    </row>
    <row r="29" spans="1:19" s="213" customFormat="1" ht="18" customHeight="1" x14ac:dyDescent="0.2">
      <c r="B29" s="333" t="s">
        <v>3</v>
      </c>
      <c r="C29" s="334">
        <f>SUM(C11:C28)</f>
        <v>188978</v>
      </c>
      <c r="D29" s="335">
        <f t="shared" si="1"/>
        <v>100</v>
      </c>
      <c r="E29" s="350"/>
      <c r="F29" s="334">
        <f>SUM(F11:F28)</f>
        <v>67185</v>
      </c>
      <c r="G29" s="335">
        <f t="shared" ref="G29" si="2">F29/$C29*100</f>
        <v>35.5517573474161</v>
      </c>
      <c r="H29" s="334">
        <f>SUM(H11:H28)</f>
        <v>59324</v>
      </c>
      <c r="I29" s="335">
        <f t="shared" ref="I29" si="3">H29/F29*100</f>
        <v>88.299471608245881</v>
      </c>
      <c r="J29" s="353"/>
      <c r="K29" s="334">
        <f>SUM(K11:K28)</f>
        <v>67434</v>
      </c>
      <c r="L29" s="335">
        <f t="shared" ref="L29" si="4">K29/$C29*100</f>
        <v>35.683518716464349</v>
      </c>
      <c r="M29" s="334">
        <f>SUM(M11:M28)</f>
        <v>56998</v>
      </c>
      <c r="N29" s="335">
        <f t="shared" ref="N29" si="5">M29/K29*100</f>
        <v>84.524127294836433</v>
      </c>
      <c r="O29" s="353"/>
      <c r="P29" s="334">
        <f>SUM(P11:P28)</f>
        <v>54359</v>
      </c>
      <c r="Q29" s="354">
        <f t="shared" ref="Q29" si="6">P29/$C29*100</f>
        <v>28.764723936119545</v>
      </c>
      <c r="R29" s="334">
        <f>SUM(R11:R28)</f>
        <v>41477</v>
      </c>
      <c r="S29" s="354">
        <f t="shared" ref="S29" si="7">R29/P29*100</f>
        <v>76.301992310380982</v>
      </c>
    </row>
    <row r="30" spans="1:19" s="257" customFormat="1" ht="6.75" customHeight="1" x14ac:dyDescent="0.2">
      <c r="B30" s="1159"/>
      <c r="C30" s="1159"/>
      <c r="D30" s="1159"/>
      <c r="E30" s="294"/>
    </row>
    <row r="31" spans="1:19" x14ac:dyDescent="0.2">
      <c r="F31" s="320"/>
    </row>
    <row r="32" spans="1:19" x14ac:dyDescent="0.2">
      <c r="F32" s="320"/>
      <c r="K32" s="320"/>
    </row>
    <row r="33" spans="2:11" x14ac:dyDescent="0.2">
      <c r="B33" s="320"/>
      <c r="K33" s="320"/>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64">
    <pageSetUpPr fitToPage="1"/>
  </sheetPr>
  <dimension ref="A1:U32"/>
  <sheetViews>
    <sheetView zoomScaleNormal="100" workbookViewId="0"/>
  </sheetViews>
  <sheetFormatPr baseColWidth="10" defaultColWidth="11.42578125" defaultRowHeight="12.75" x14ac:dyDescent="0.2"/>
  <cols>
    <col min="1" max="1" width="1" style="265" customWidth="1"/>
    <col min="2" max="2" width="30.28515625" style="265" customWidth="1"/>
    <col min="3" max="3" width="10.140625" style="265" customWidth="1"/>
    <col min="4" max="4" width="8.140625" style="265" customWidth="1"/>
    <col min="5" max="5" width="0.85546875" style="265" customWidth="1"/>
    <col min="6" max="6" width="10" style="265" customWidth="1"/>
    <col min="7" max="7" width="7.140625" style="265" customWidth="1"/>
    <col min="8" max="9" width="8" style="265" customWidth="1"/>
    <col min="10" max="10" width="0.7109375" style="265" customWidth="1"/>
    <col min="11" max="11" width="10.140625" style="265" customWidth="1"/>
    <col min="12" max="14" width="8" style="265" customWidth="1"/>
    <col min="15" max="15" width="0.5703125" style="265" customWidth="1"/>
    <col min="16" max="16" width="9" style="265" customWidth="1"/>
    <col min="17" max="17" width="7.42578125" style="265" customWidth="1"/>
    <col min="18" max="18" width="8" style="265" customWidth="1"/>
    <col min="19" max="19" width="8.85546875" style="265" customWidth="1"/>
    <col min="20" max="20" width="7.5703125" style="265" customWidth="1"/>
    <col min="21" max="21" width="8.28515625" style="265" customWidth="1"/>
    <col min="22" max="22" width="8.85546875" style="265" customWidth="1"/>
    <col min="23" max="16384" width="11.42578125" style="265"/>
  </cols>
  <sheetData>
    <row r="1" spans="1:21" ht="9.75" customHeight="1" x14ac:dyDescent="0.2">
      <c r="B1" s="265" t="s">
        <v>69</v>
      </c>
    </row>
    <row r="2" spans="1:21" s="206" customFormat="1" ht="49.5" customHeight="1" x14ac:dyDescent="0.2">
      <c r="B2" s="1059"/>
      <c r="C2" s="1059"/>
      <c r="D2" s="1059"/>
      <c r="E2" s="207"/>
      <c r="F2" s="1160"/>
      <c r="G2" s="1160"/>
      <c r="H2" s="1160"/>
      <c r="I2" s="1160"/>
      <c r="J2" s="1160"/>
      <c r="K2" s="1160"/>
      <c r="L2" s="1160"/>
      <c r="M2" s="1160"/>
      <c r="N2" s="1160"/>
      <c r="O2" s="1160"/>
      <c r="P2" s="1160"/>
      <c r="Q2" s="1160"/>
      <c r="S2" s="207"/>
    </row>
    <row r="3" spans="1:21" s="206" customFormat="1" ht="3" customHeight="1" x14ac:dyDescent="0.2">
      <c r="B3" s="207"/>
      <c r="C3" s="207"/>
      <c r="D3" s="207"/>
      <c r="E3" s="207"/>
      <c r="K3" s="207"/>
      <c r="P3" s="207"/>
      <c r="S3" s="207"/>
    </row>
    <row r="4" spans="1:21" s="209" customFormat="1" ht="19.5" customHeight="1" x14ac:dyDescent="0.2">
      <c r="B4" s="1174" t="s">
        <v>444</v>
      </c>
      <c r="C4" s="1174"/>
      <c r="D4" s="1174"/>
      <c r="E4" s="1174"/>
      <c r="F4" s="1174"/>
      <c r="G4" s="1174"/>
      <c r="H4" s="1174"/>
      <c r="I4" s="1174"/>
      <c r="J4" s="1174"/>
      <c r="K4" s="1174"/>
      <c r="L4" s="1174"/>
      <c r="M4" s="1174"/>
      <c r="N4" s="1174"/>
      <c r="O4" s="1174"/>
      <c r="P4" s="1174"/>
      <c r="Q4" s="1174"/>
      <c r="R4" s="1174"/>
      <c r="S4" s="1174"/>
      <c r="T4" s="315"/>
    </row>
    <row r="5" spans="1:21" s="316" customFormat="1" ht="15" customHeight="1" x14ac:dyDescent="0.2">
      <c r="B5" s="1161" t="str">
        <f>porsaad!B6</f>
        <v>Situación a 28 de febrero de 2023</v>
      </c>
      <c r="C5" s="1161"/>
      <c r="D5" s="1161"/>
      <c r="E5" s="1161"/>
      <c r="F5" s="1161"/>
      <c r="G5" s="1161"/>
      <c r="H5" s="1161"/>
      <c r="I5" s="1161"/>
      <c r="J5" s="1161"/>
      <c r="K5" s="1161"/>
      <c r="L5" s="1161"/>
      <c r="M5" s="1161"/>
      <c r="N5" s="1161"/>
      <c r="O5" s="1161"/>
      <c r="P5" s="1161"/>
      <c r="Q5" s="1161"/>
      <c r="R5" s="1161"/>
      <c r="S5" s="1161"/>
      <c r="T5" s="317"/>
      <c r="U5" s="91"/>
    </row>
    <row r="6" spans="1:21" s="209" customFormat="1" ht="4.5" customHeight="1" x14ac:dyDescent="0.2"/>
    <row r="7" spans="1:21" s="212" customFormat="1" ht="15" customHeight="1" x14ac:dyDescent="0.2">
      <c r="A7" s="213"/>
      <c r="B7" s="1162" t="s">
        <v>15</v>
      </c>
      <c r="C7" s="1165" t="s">
        <v>69</v>
      </c>
      <c r="D7" s="1166"/>
      <c r="E7" s="348"/>
      <c r="F7" s="1176" t="s">
        <v>34</v>
      </c>
      <c r="G7" s="1177"/>
      <c r="H7" s="1177"/>
      <c r="I7" s="1178"/>
      <c r="J7" s="352"/>
      <c r="K7" s="1176" t="s">
        <v>52</v>
      </c>
      <c r="L7" s="1177"/>
      <c r="M7" s="1177"/>
      <c r="N7" s="1178"/>
      <c r="O7" s="352"/>
      <c r="P7" s="1176" t="s">
        <v>53</v>
      </c>
      <c r="Q7" s="1177"/>
      <c r="R7" s="1177"/>
      <c r="S7" s="1178"/>
    </row>
    <row r="8" spans="1:21" s="212" customFormat="1" ht="37.5" customHeight="1" x14ac:dyDescent="0.2">
      <c r="A8" s="213"/>
      <c r="B8" s="1163"/>
      <c r="C8" s="1167"/>
      <c r="D8" s="1168"/>
      <c r="E8" s="348"/>
      <c r="F8" s="1179" t="s">
        <v>75</v>
      </c>
      <c r="G8" s="1180"/>
      <c r="H8" s="1181" t="s">
        <v>298</v>
      </c>
      <c r="I8" s="1182"/>
      <c r="J8" s="330"/>
      <c r="K8" s="1179" t="s">
        <v>75</v>
      </c>
      <c r="L8" s="1180"/>
      <c r="M8" s="1181" t="s">
        <v>298</v>
      </c>
      <c r="N8" s="1182"/>
      <c r="O8" s="330"/>
      <c r="P8" s="1179" t="s">
        <v>75</v>
      </c>
      <c r="Q8" s="1180"/>
      <c r="R8" s="1181" t="s">
        <v>298</v>
      </c>
      <c r="S8" s="1182"/>
    </row>
    <row r="9" spans="1:21" s="217" customFormat="1" ht="29.25" customHeight="1" x14ac:dyDescent="0.2">
      <c r="A9" s="318"/>
      <c r="B9" s="1164"/>
      <c r="C9" s="323" t="s">
        <v>12</v>
      </c>
      <c r="D9" s="325" t="s">
        <v>13</v>
      </c>
      <c r="E9" s="349"/>
      <c r="F9" s="347" t="s">
        <v>12</v>
      </c>
      <c r="G9" s="325" t="s">
        <v>77</v>
      </c>
      <c r="H9" s="323" t="s">
        <v>12</v>
      </c>
      <c r="I9" s="324" t="s">
        <v>138</v>
      </c>
      <c r="J9" s="322"/>
      <c r="K9" s="323" t="s">
        <v>12</v>
      </c>
      <c r="L9" s="325" t="s">
        <v>77</v>
      </c>
      <c r="M9" s="323" t="s">
        <v>12</v>
      </c>
      <c r="N9" s="324" t="s">
        <v>138</v>
      </c>
      <c r="O9" s="322"/>
      <c r="P9" s="323" t="s">
        <v>12</v>
      </c>
      <c r="Q9" s="325" t="s">
        <v>77</v>
      </c>
      <c r="R9" s="323" t="s">
        <v>12</v>
      </c>
      <c r="S9" s="324" t="s">
        <v>138</v>
      </c>
    </row>
    <row r="10" spans="1:21" s="217" customFormat="1" ht="6" customHeight="1" x14ac:dyDescent="0.2">
      <c r="A10" s="318"/>
      <c r="B10" s="321"/>
      <c r="C10" s="322"/>
      <c r="D10" s="322"/>
      <c r="E10" s="322"/>
      <c r="F10" s="322"/>
      <c r="G10" s="322"/>
      <c r="H10" s="322"/>
      <c r="I10" s="322"/>
      <c r="J10" s="322"/>
      <c r="K10" s="322"/>
      <c r="L10" s="322"/>
      <c r="M10" s="322"/>
      <c r="N10" s="322"/>
      <c r="O10" s="322"/>
      <c r="P10" s="322"/>
      <c r="Q10" s="322"/>
    </row>
    <row r="11" spans="1:21" s="276" customFormat="1" ht="18" customHeight="1" x14ac:dyDescent="0.2">
      <c r="A11" s="319"/>
      <c r="B11" s="331" t="s">
        <v>11</v>
      </c>
      <c r="C11" s="336">
        <f>F11+K11+P11</f>
        <v>77331</v>
      </c>
      <c r="D11" s="341">
        <f>C11/C$29*100</f>
        <v>14.830562108049019</v>
      </c>
      <c r="E11" s="339"/>
      <c r="F11" s="336">
        <v>26100</v>
      </c>
      <c r="G11" s="341">
        <v>33.751018349691584</v>
      </c>
      <c r="H11" s="336">
        <v>21026</v>
      </c>
      <c r="I11" s="341">
        <v>80.559386973180082</v>
      </c>
      <c r="J11" s="342"/>
      <c r="K11" s="336">
        <v>36787</v>
      </c>
      <c r="L11" s="341">
        <v>47.570831878548056</v>
      </c>
      <c r="M11" s="336">
        <v>29397</v>
      </c>
      <c r="N11" s="341">
        <v>79.911381738114002</v>
      </c>
      <c r="O11" s="342"/>
      <c r="P11" s="336">
        <v>14444</v>
      </c>
      <c r="Q11" s="341">
        <v>18.678149771760356</v>
      </c>
      <c r="R11" s="336">
        <v>12407</v>
      </c>
      <c r="S11" s="341">
        <v>85.897258377180847</v>
      </c>
    </row>
    <row r="12" spans="1:21" s="276" customFormat="1" ht="18" customHeight="1" x14ac:dyDescent="0.2">
      <c r="A12" s="319"/>
      <c r="B12" s="332" t="s">
        <v>10</v>
      </c>
      <c r="C12" s="342">
        <f t="shared" ref="C12:C28" si="0">F12+K12+P12</f>
        <v>19143</v>
      </c>
      <c r="D12" s="343">
        <f t="shared" ref="D12:D29" si="1">C12/C$29*100</f>
        <v>3.6712502157528339</v>
      </c>
      <c r="E12" s="339"/>
      <c r="F12" s="342">
        <v>4591</v>
      </c>
      <c r="G12" s="343">
        <v>23.982656845844431</v>
      </c>
      <c r="H12" s="342">
        <v>4206</v>
      </c>
      <c r="I12" s="343">
        <v>91.614027445001085</v>
      </c>
      <c r="J12" s="342"/>
      <c r="K12" s="342">
        <v>7150</v>
      </c>
      <c r="L12" s="343">
        <v>37.350467533824371</v>
      </c>
      <c r="M12" s="342">
        <v>6552</v>
      </c>
      <c r="N12" s="343">
        <v>91.63636363636364</v>
      </c>
      <c r="O12" s="342"/>
      <c r="P12" s="342">
        <v>7402</v>
      </c>
      <c r="Q12" s="343">
        <v>38.66687562033119</v>
      </c>
      <c r="R12" s="342">
        <v>6957</v>
      </c>
      <c r="S12" s="343">
        <v>93.988111321264526</v>
      </c>
    </row>
    <row r="13" spans="1:21" s="276" customFormat="1" ht="18" customHeight="1" x14ac:dyDescent="0.2">
      <c r="A13" s="319"/>
      <c r="B13" s="332" t="s">
        <v>40</v>
      </c>
      <c r="C13" s="342">
        <f t="shared" si="0"/>
        <v>10776</v>
      </c>
      <c r="D13" s="343">
        <f t="shared" si="1"/>
        <v>2.0666244750014382</v>
      </c>
      <c r="E13" s="339"/>
      <c r="F13" s="342">
        <v>2659</v>
      </c>
      <c r="G13" s="343">
        <v>24.675204157386784</v>
      </c>
      <c r="H13" s="342">
        <v>2586</v>
      </c>
      <c r="I13" s="343">
        <v>97.254606995110947</v>
      </c>
      <c r="J13" s="342"/>
      <c r="K13" s="342">
        <v>4002</v>
      </c>
      <c r="L13" s="343">
        <v>37.138084632516701</v>
      </c>
      <c r="M13" s="342">
        <v>3859</v>
      </c>
      <c r="N13" s="343">
        <v>96.426786606696652</v>
      </c>
      <c r="O13" s="342"/>
      <c r="P13" s="342">
        <v>4115</v>
      </c>
      <c r="Q13" s="343">
        <v>38.186711210096512</v>
      </c>
      <c r="R13" s="342">
        <v>3923</v>
      </c>
      <c r="S13" s="343">
        <v>95.334143377885781</v>
      </c>
    </row>
    <row r="14" spans="1:21" s="276" customFormat="1" ht="18" customHeight="1" x14ac:dyDescent="0.2">
      <c r="A14" s="319"/>
      <c r="B14" s="332" t="s">
        <v>41</v>
      </c>
      <c r="C14" s="342">
        <f t="shared" si="0"/>
        <v>20161</v>
      </c>
      <c r="D14" s="343">
        <f t="shared" si="1"/>
        <v>3.8664825575820343</v>
      </c>
      <c r="E14" s="339"/>
      <c r="F14" s="342">
        <v>4243</v>
      </c>
      <c r="G14" s="343">
        <v>21.045583056396012</v>
      </c>
      <c r="H14" s="342">
        <v>2391</v>
      </c>
      <c r="I14" s="343">
        <v>56.351637991986806</v>
      </c>
      <c r="J14" s="342"/>
      <c r="K14" s="342">
        <v>6955</v>
      </c>
      <c r="L14" s="343">
        <v>34.497296761073358</v>
      </c>
      <c r="M14" s="342">
        <v>3272</v>
      </c>
      <c r="N14" s="343">
        <v>47.045291157440687</v>
      </c>
      <c r="O14" s="342"/>
      <c r="P14" s="342">
        <v>8963</v>
      </c>
      <c r="Q14" s="343">
        <v>44.45712018253063</v>
      </c>
      <c r="R14" s="342">
        <v>2817</v>
      </c>
      <c r="S14" s="343">
        <v>31.429208970210865</v>
      </c>
    </row>
    <row r="15" spans="1:21" s="276" customFormat="1" ht="18" customHeight="1" x14ac:dyDescent="0.2">
      <c r="A15" s="319"/>
      <c r="B15" s="332" t="s">
        <v>9</v>
      </c>
      <c r="C15" s="342">
        <f t="shared" si="0"/>
        <v>14383</v>
      </c>
      <c r="D15" s="343">
        <f t="shared" si="1"/>
        <v>2.7583760044493029</v>
      </c>
      <c r="E15" s="339"/>
      <c r="F15" s="342">
        <v>4903</v>
      </c>
      <c r="G15" s="343">
        <v>34.088854898143644</v>
      </c>
      <c r="H15" s="342">
        <v>4379</v>
      </c>
      <c r="I15" s="343">
        <v>89.312665714868444</v>
      </c>
      <c r="J15" s="342"/>
      <c r="K15" s="342">
        <v>5401</v>
      </c>
      <c r="L15" s="343">
        <v>37.551275811722171</v>
      </c>
      <c r="M15" s="342">
        <v>4843</v>
      </c>
      <c r="N15" s="343">
        <v>89.66857989261247</v>
      </c>
      <c r="O15" s="342"/>
      <c r="P15" s="342">
        <v>4079</v>
      </c>
      <c r="Q15" s="343">
        <v>28.359869290134188</v>
      </c>
      <c r="R15" s="342">
        <v>3692</v>
      </c>
      <c r="S15" s="343">
        <v>90.51238048541309</v>
      </c>
    </row>
    <row r="16" spans="1:21" s="276" customFormat="1" ht="18" customHeight="1" x14ac:dyDescent="0.2">
      <c r="A16" s="319"/>
      <c r="B16" s="332" t="s">
        <v>8</v>
      </c>
      <c r="C16" s="342">
        <f t="shared" si="0"/>
        <v>9066</v>
      </c>
      <c r="D16" s="343">
        <f t="shared" si="1"/>
        <v>1.7386801679995396</v>
      </c>
      <c r="E16" s="339"/>
      <c r="F16" s="342">
        <v>2521</v>
      </c>
      <c r="G16" s="343">
        <v>27.807191705272444</v>
      </c>
      <c r="H16" s="342">
        <v>2206</v>
      </c>
      <c r="I16" s="343">
        <v>87.504958349861155</v>
      </c>
      <c r="J16" s="342"/>
      <c r="K16" s="342">
        <v>3595</v>
      </c>
      <c r="L16" s="343">
        <v>39.653651003750277</v>
      </c>
      <c r="M16" s="342">
        <v>2787</v>
      </c>
      <c r="N16" s="343">
        <v>77.524339360222527</v>
      </c>
      <c r="O16" s="342"/>
      <c r="P16" s="342">
        <v>2950</v>
      </c>
      <c r="Q16" s="343">
        <v>32.539157290977279</v>
      </c>
      <c r="R16" s="342">
        <v>2223</v>
      </c>
      <c r="S16" s="343">
        <v>75.355932203389827</v>
      </c>
    </row>
    <row r="17" spans="1:19" s="276" customFormat="1" ht="18" customHeight="1" x14ac:dyDescent="0.2">
      <c r="A17" s="319"/>
      <c r="B17" s="332" t="s">
        <v>7</v>
      </c>
      <c r="C17" s="342">
        <f t="shared" si="0"/>
        <v>30909</v>
      </c>
      <c r="D17" s="343">
        <f t="shared" si="1"/>
        <v>5.9277371842816864</v>
      </c>
      <c r="E17" s="339"/>
      <c r="F17" s="342">
        <v>8841</v>
      </c>
      <c r="G17" s="343">
        <v>28.603319421527711</v>
      </c>
      <c r="H17" s="342">
        <v>6377</v>
      </c>
      <c r="I17" s="343">
        <v>72.129849564528897</v>
      </c>
      <c r="J17" s="342"/>
      <c r="K17" s="342">
        <v>11422</v>
      </c>
      <c r="L17" s="343">
        <v>36.953638098935585</v>
      </c>
      <c r="M17" s="342">
        <v>8063</v>
      </c>
      <c r="N17" s="343">
        <v>70.591840308177197</v>
      </c>
      <c r="O17" s="342"/>
      <c r="P17" s="342">
        <v>10646</v>
      </c>
      <c r="Q17" s="343">
        <v>34.443042479536707</v>
      </c>
      <c r="R17" s="342">
        <v>7593</v>
      </c>
      <c r="S17" s="343">
        <v>71.322562464775501</v>
      </c>
    </row>
    <row r="18" spans="1:19" s="276" customFormat="1" ht="18" customHeight="1" x14ac:dyDescent="0.2">
      <c r="A18" s="319"/>
      <c r="B18" s="332" t="s">
        <v>43</v>
      </c>
      <c r="C18" s="342">
        <f t="shared" si="0"/>
        <v>15548</v>
      </c>
      <c r="D18" s="343">
        <f t="shared" si="1"/>
        <v>2.9818000498628772</v>
      </c>
      <c r="E18" s="339"/>
      <c r="F18" s="342">
        <v>7243</v>
      </c>
      <c r="G18" s="343">
        <v>46.584769745304861</v>
      </c>
      <c r="H18" s="342">
        <v>3850</v>
      </c>
      <c r="I18" s="343">
        <v>53.15477012287726</v>
      </c>
      <c r="J18" s="342"/>
      <c r="K18" s="342">
        <v>6360</v>
      </c>
      <c r="L18" s="343">
        <v>40.905582711602776</v>
      </c>
      <c r="M18" s="342">
        <v>4059</v>
      </c>
      <c r="N18" s="343">
        <v>63.820754716981135</v>
      </c>
      <c r="O18" s="342"/>
      <c r="P18" s="342">
        <v>1945</v>
      </c>
      <c r="Q18" s="343">
        <v>12.509647543092358</v>
      </c>
      <c r="R18" s="342">
        <v>1351</v>
      </c>
      <c r="S18" s="343">
        <v>69.460154241645242</v>
      </c>
    </row>
    <row r="19" spans="1:19" s="276" customFormat="1" ht="18" customHeight="1" x14ac:dyDescent="0.2">
      <c r="A19" s="319"/>
      <c r="B19" s="332" t="s">
        <v>44</v>
      </c>
      <c r="C19" s="342">
        <f t="shared" si="0"/>
        <v>97348</v>
      </c>
      <c r="D19" s="343">
        <f t="shared" si="1"/>
        <v>18.669428302936154</v>
      </c>
      <c r="E19" s="339"/>
      <c r="F19" s="342">
        <v>18551</v>
      </c>
      <c r="G19" s="343">
        <v>19.056375066770762</v>
      </c>
      <c r="H19" s="342">
        <v>12677</v>
      </c>
      <c r="I19" s="343">
        <v>68.335938763408976</v>
      </c>
      <c r="J19" s="342"/>
      <c r="K19" s="342">
        <v>38814</v>
      </c>
      <c r="L19" s="343">
        <v>39.871389242716845</v>
      </c>
      <c r="M19" s="342">
        <v>28678</v>
      </c>
      <c r="N19" s="343">
        <v>73.885711341268618</v>
      </c>
      <c r="O19" s="342"/>
      <c r="P19" s="342">
        <v>39983</v>
      </c>
      <c r="Q19" s="343">
        <v>41.072235690512386</v>
      </c>
      <c r="R19" s="342">
        <v>36153</v>
      </c>
      <c r="S19" s="343">
        <v>90.420928894780289</v>
      </c>
    </row>
    <row r="20" spans="1:19" s="276" customFormat="1" ht="18" customHeight="1" x14ac:dyDescent="0.2">
      <c r="A20" s="319"/>
      <c r="B20" s="332" t="s">
        <v>6</v>
      </c>
      <c r="C20" s="342">
        <f t="shared" si="0"/>
        <v>93066</v>
      </c>
      <c r="D20" s="343">
        <f t="shared" si="1"/>
        <v>17.848225073355962</v>
      </c>
      <c r="E20" s="339"/>
      <c r="F20" s="342">
        <v>26723</v>
      </c>
      <c r="G20" s="343">
        <v>28.714030902800165</v>
      </c>
      <c r="H20" s="342">
        <v>17447</v>
      </c>
      <c r="I20" s="343">
        <v>65.288328406241817</v>
      </c>
      <c r="J20" s="342"/>
      <c r="K20" s="342">
        <v>34198</v>
      </c>
      <c r="L20" s="343">
        <v>36.745965228977283</v>
      </c>
      <c r="M20" s="342">
        <v>21864</v>
      </c>
      <c r="N20" s="343">
        <v>63.933563366278733</v>
      </c>
      <c r="O20" s="342"/>
      <c r="P20" s="342">
        <v>32145</v>
      </c>
      <c r="Q20" s="343">
        <v>34.540003868222549</v>
      </c>
      <c r="R20" s="342">
        <v>21059</v>
      </c>
      <c r="S20" s="343">
        <v>65.512521387463067</v>
      </c>
    </row>
    <row r="21" spans="1:19" s="276" customFormat="1" ht="18" customHeight="1" x14ac:dyDescent="0.2">
      <c r="A21" s="319"/>
      <c r="B21" s="332" t="s">
        <v>5</v>
      </c>
      <c r="C21" s="342">
        <f t="shared" si="0"/>
        <v>6330</v>
      </c>
      <c r="D21" s="343">
        <f t="shared" si="1"/>
        <v>1.2139692767965018</v>
      </c>
      <c r="E21" s="339"/>
      <c r="F21" s="342">
        <v>1933</v>
      </c>
      <c r="G21" s="343">
        <v>30.53712480252765</v>
      </c>
      <c r="H21" s="342">
        <v>1696</v>
      </c>
      <c r="I21" s="343">
        <v>87.739265390584592</v>
      </c>
      <c r="J21" s="342"/>
      <c r="K21" s="342">
        <v>2564</v>
      </c>
      <c r="L21" s="343">
        <v>40.505529225908369</v>
      </c>
      <c r="M21" s="342">
        <v>2354</v>
      </c>
      <c r="N21" s="343">
        <v>91.809672386895485</v>
      </c>
      <c r="O21" s="342"/>
      <c r="P21" s="342">
        <v>1833</v>
      </c>
      <c r="Q21" s="343">
        <v>28.957345971563981</v>
      </c>
      <c r="R21" s="342">
        <v>1719</v>
      </c>
      <c r="S21" s="343">
        <v>93.780687397708675</v>
      </c>
    </row>
    <row r="22" spans="1:19" s="276" customFormat="1" ht="18" customHeight="1" x14ac:dyDescent="0.2">
      <c r="A22" s="319"/>
      <c r="B22" s="332" t="s">
        <v>38</v>
      </c>
      <c r="C22" s="342">
        <f t="shared" si="0"/>
        <v>16255</v>
      </c>
      <c r="D22" s="343">
        <f t="shared" si="1"/>
        <v>3.1173887194829604</v>
      </c>
      <c r="E22" s="339"/>
      <c r="F22" s="342">
        <v>5006</v>
      </c>
      <c r="G22" s="343">
        <v>30.796677945247612</v>
      </c>
      <c r="H22" s="342">
        <v>4784</v>
      </c>
      <c r="I22" s="343">
        <v>95.565321614063123</v>
      </c>
      <c r="J22" s="342"/>
      <c r="K22" s="342">
        <v>6000</v>
      </c>
      <c r="L22" s="343">
        <v>36.91171947093202</v>
      </c>
      <c r="M22" s="342">
        <v>5765</v>
      </c>
      <c r="N22" s="343">
        <v>96.083333333333329</v>
      </c>
      <c r="O22" s="342"/>
      <c r="P22" s="342">
        <v>5249</v>
      </c>
      <c r="Q22" s="343">
        <v>32.291602583820364</v>
      </c>
      <c r="R22" s="342">
        <v>5073</v>
      </c>
      <c r="S22" s="343">
        <v>96.646980377214703</v>
      </c>
    </row>
    <row r="23" spans="1:19" s="276" customFormat="1" ht="18" customHeight="1" x14ac:dyDescent="0.2">
      <c r="A23" s="319"/>
      <c r="B23" s="332" t="s">
        <v>45</v>
      </c>
      <c r="C23" s="342">
        <f t="shared" si="0"/>
        <v>41922</v>
      </c>
      <c r="D23" s="343">
        <f t="shared" si="1"/>
        <v>8.0398135895518106</v>
      </c>
      <c r="E23" s="339"/>
      <c r="F23" s="342">
        <v>14225</v>
      </c>
      <c r="G23" s="343">
        <v>33.932064309908874</v>
      </c>
      <c r="H23" s="342">
        <v>10183</v>
      </c>
      <c r="I23" s="343">
        <v>71.585237258347973</v>
      </c>
      <c r="J23" s="342"/>
      <c r="K23" s="342">
        <v>16871</v>
      </c>
      <c r="L23" s="343">
        <v>40.24378607890845</v>
      </c>
      <c r="M23" s="342">
        <v>12182</v>
      </c>
      <c r="N23" s="343">
        <v>72.206745302590249</v>
      </c>
      <c r="O23" s="342"/>
      <c r="P23" s="342">
        <v>10826</v>
      </c>
      <c r="Q23" s="343">
        <v>25.824149611182673</v>
      </c>
      <c r="R23" s="342">
        <v>8392</v>
      </c>
      <c r="S23" s="343">
        <v>77.517088490670602</v>
      </c>
    </row>
    <row r="24" spans="1:19" s="276" customFormat="1" ht="18" customHeight="1" x14ac:dyDescent="0.2">
      <c r="A24" s="319">
        <v>47094</v>
      </c>
      <c r="B24" s="332" t="s">
        <v>46</v>
      </c>
      <c r="C24" s="342">
        <f t="shared" si="0"/>
        <v>22957</v>
      </c>
      <c r="D24" s="343">
        <f t="shared" si="1"/>
        <v>4.4027002665746124</v>
      </c>
      <c r="E24" s="339"/>
      <c r="F24" s="342">
        <v>7505</v>
      </c>
      <c r="G24" s="343">
        <v>32.691553774447883</v>
      </c>
      <c r="H24" s="342">
        <v>6227</v>
      </c>
      <c r="I24" s="343">
        <v>82.971352431712191</v>
      </c>
      <c r="J24" s="342"/>
      <c r="K24" s="342">
        <v>9112</v>
      </c>
      <c r="L24" s="343">
        <v>39.691597334146451</v>
      </c>
      <c r="M24" s="342">
        <v>7431</v>
      </c>
      <c r="N24" s="343">
        <v>81.551799824407382</v>
      </c>
      <c r="O24" s="342"/>
      <c r="P24" s="342">
        <v>6340</v>
      </c>
      <c r="Q24" s="343">
        <v>27.61684889140567</v>
      </c>
      <c r="R24" s="342">
        <v>5294</v>
      </c>
      <c r="S24" s="343">
        <v>83.50157728706624</v>
      </c>
    </row>
    <row r="25" spans="1:19" s="276" customFormat="1" ht="18" customHeight="1" x14ac:dyDescent="0.2">
      <c r="B25" s="332" t="s">
        <v>47</v>
      </c>
      <c r="C25" s="342">
        <f t="shared" si="0"/>
        <v>9486</v>
      </c>
      <c r="D25" s="343">
        <f t="shared" si="1"/>
        <v>1.8192278925263219</v>
      </c>
      <c r="E25" s="339"/>
      <c r="F25" s="342">
        <v>1530</v>
      </c>
      <c r="G25" s="343">
        <v>16.129032258064516</v>
      </c>
      <c r="H25" s="342">
        <v>1125</v>
      </c>
      <c r="I25" s="343">
        <v>73.529411764705884</v>
      </c>
      <c r="J25" s="342"/>
      <c r="K25" s="342">
        <v>3089</v>
      </c>
      <c r="L25" s="343">
        <v>32.563778199451825</v>
      </c>
      <c r="M25" s="342">
        <v>2025</v>
      </c>
      <c r="N25" s="343">
        <v>65.555195856264163</v>
      </c>
      <c r="O25" s="342"/>
      <c r="P25" s="342">
        <v>4867</v>
      </c>
      <c r="Q25" s="343">
        <v>51.307189542483655</v>
      </c>
      <c r="R25" s="342">
        <v>2900</v>
      </c>
      <c r="S25" s="343">
        <v>59.584959934251081</v>
      </c>
    </row>
    <row r="26" spans="1:19" s="276" customFormat="1" ht="18" customHeight="1" x14ac:dyDescent="0.2">
      <c r="B26" s="332" t="s">
        <v>48</v>
      </c>
      <c r="C26" s="342">
        <f t="shared" si="0"/>
        <v>33858</v>
      </c>
      <c r="D26" s="343">
        <f t="shared" si="1"/>
        <v>6.4932972786375931</v>
      </c>
      <c r="E26" s="339"/>
      <c r="F26" s="342">
        <v>7224</v>
      </c>
      <c r="G26" s="343">
        <v>21.33616870458976</v>
      </c>
      <c r="H26" s="342">
        <v>4107</v>
      </c>
      <c r="I26" s="343">
        <v>56.852159468438536</v>
      </c>
      <c r="J26" s="342"/>
      <c r="K26" s="342">
        <v>12090</v>
      </c>
      <c r="L26" s="343">
        <v>35.707956760588338</v>
      </c>
      <c r="M26" s="342">
        <v>6728</v>
      </c>
      <c r="N26" s="343">
        <v>55.649296939619518</v>
      </c>
      <c r="O26" s="342"/>
      <c r="P26" s="342">
        <v>14544</v>
      </c>
      <c r="Q26" s="343">
        <v>42.955874534821902</v>
      </c>
      <c r="R26" s="342">
        <v>9279</v>
      </c>
      <c r="S26" s="343">
        <v>63.799504950495049</v>
      </c>
    </row>
    <row r="27" spans="1:19" s="276" customFormat="1" ht="18" customHeight="1" x14ac:dyDescent="0.2">
      <c r="B27" s="332" t="s">
        <v>49</v>
      </c>
      <c r="C27" s="342">
        <f t="shared" si="0"/>
        <v>1255</v>
      </c>
      <c r="D27" s="343">
        <f t="shared" si="1"/>
        <v>0.24068427209788468</v>
      </c>
      <c r="E27" s="339"/>
      <c r="F27" s="342">
        <v>519</v>
      </c>
      <c r="G27" s="343">
        <v>41.354581673306775</v>
      </c>
      <c r="H27" s="342">
        <v>212</v>
      </c>
      <c r="I27" s="343">
        <v>40.847784200385355</v>
      </c>
      <c r="J27" s="342"/>
      <c r="K27" s="342">
        <v>730</v>
      </c>
      <c r="L27" s="343">
        <v>58.167330677290842</v>
      </c>
      <c r="M27" s="342">
        <v>296</v>
      </c>
      <c r="N27" s="343">
        <v>40.547945205479451</v>
      </c>
      <c r="O27" s="342"/>
      <c r="P27" s="342">
        <v>6</v>
      </c>
      <c r="Q27" s="343">
        <v>0.4780876494023904</v>
      </c>
      <c r="R27" s="342">
        <v>3</v>
      </c>
      <c r="S27" s="343">
        <v>50</v>
      </c>
    </row>
    <row r="28" spans="1:19" s="276" customFormat="1" ht="18" customHeight="1" x14ac:dyDescent="0.2">
      <c r="B28" s="337" t="s">
        <v>4</v>
      </c>
      <c r="C28" s="344">
        <f t="shared" si="0"/>
        <v>1636</v>
      </c>
      <c r="D28" s="345">
        <f t="shared" si="1"/>
        <v>0.31375256506146559</v>
      </c>
      <c r="E28" s="339"/>
      <c r="F28" s="344">
        <v>635</v>
      </c>
      <c r="G28" s="345">
        <v>38.814180929095357</v>
      </c>
      <c r="H28" s="344">
        <v>609</v>
      </c>
      <c r="I28" s="345">
        <v>95.905511811023629</v>
      </c>
      <c r="J28" s="342"/>
      <c r="K28" s="344">
        <v>637</v>
      </c>
      <c r="L28" s="345">
        <v>38.936430317848405</v>
      </c>
      <c r="M28" s="344">
        <v>611</v>
      </c>
      <c r="N28" s="345">
        <v>95.918367346938766</v>
      </c>
      <c r="O28" s="342"/>
      <c r="P28" s="344">
        <v>364</v>
      </c>
      <c r="Q28" s="345">
        <v>22.249388753056234</v>
      </c>
      <c r="R28" s="344">
        <v>342</v>
      </c>
      <c r="S28" s="345">
        <v>93.956043956043956</v>
      </c>
    </row>
    <row r="29" spans="1:19" s="213" customFormat="1" ht="18" customHeight="1" x14ac:dyDescent="0.2">
      <c r="B29" s="333" t="s">
        <v>3</v>
      </c>
      <c r="C29" s="334">
        <f>SUM(C11:C28)</f>
        <v>521430</v>
      </c>
      <c r="D29" s="335">
        <f t="shared" si="1"/>
        <v>100</v>
      </c>
      <c r="E29" s="350"/>
      <c r="F29" s="334">
        <f>SUM(F11:F28)</f>
        <v>144952</v>
      </c>
      <c r="G29" s="335">
        <f t="shared" ref="G29" si="2">F29/$C29*100</f>
        <v>27.798937537157432</v>
      </c>
      <c r="H29" s="334">
        <f>SUM(H11:H28)</f>
        <v>106088</v>
      </c>
      <c r="I29" s="335">
        <f t="shared" ref="I29" si="3">H29/F29*100</f>
        <v>73.188365803852307</v>
      </c>
      <c r="J29" s="353"/>
      <c r="K29" s="334">
        <f>SUM(K11:K28)</f>
        <v>205777</v>
      </c>
      <c r="L29" s="335">
        <f t="shared" ref="L29" si="4">K29/$C29*100</f>
        <v>39.463974071303916</v>
      </c>
      <c r="M29" s="334">
        <f>SUM(M11:M28)</f>
        <v>150766</v>
      </c>
      <c r="N29" s="335">
        <f t="shared" ref="N29" si="5">M29/K29*100</f>
        <v>73.266691612765271</v>
      </c>
      <c r="O29" s="353"/>
      <c r="P29" s="334">
        <f>SUM(P11:P28)</f>
        <v>170701</v>
      </c>
      <c r="Q29" s="354">
        <f t="shared" ref="Q29" si="6">P29/$C29*100</f>
        <v>32.737088391538656</v>
      </c>
      <c r="R29" s="334">
        <f>SUM(R11:R28)</f>
        <v>131177</v>
      </c>
      <c r="S29" s="354">
        <f t="shared" ref="S29" si="7">R29/P29*100</f>
        <v>76.846064170684414</v>
      </c>
    </row>
    <row r="30" spans="1:19" s="257" customFormat="1" ht="6.75" customHeight="1" x14ac:dyDescent="0.2">
      <c r="B30" s="1159"/>
      <c r="C30" s="1159"/>
      <c r="D30" s="1159"/>
      <c r="E30" s="294"/>
    </row>
    <row r="31" spans="1:19" ht="25.5" customHeight="1" x14ac:dyDescent="0.2">
      <c r="B31" s="1175"/>
      <c r="C31" s="1175"/>
      <c r="D31" s="1175"/>
      <c r="E31" s="1175"/>
      <c r="F31" s="1175"/>
      <c r="G31" s="1175"/>
      <c r="H31" s="1175"/>
      <c r="I31" s="1175"/>
      <c r="J31" s="1175"/>
      <c r="K31" s="1175"/>
      <c r="L31" s="1175"/>
      <c r="M31" s="1175"/>
      <c r="N31" s="1175"/>
      <c r="O31" s="1175"/>
      <c r="P31" s="1175"/>
      <c r="Q31" s="1175"/>
    </row>
    <row r="32" spans="1:19" x14ac:dyDescent="0.2">
      <c r="B32" s="320"/>
      <c r="K32" s="320"/>
    </row>
  </sheetData>
  <mergeCells count="17">
    <mergeCell ref="R8:S8"/>
    <mergeCell ref="B4:S4"/>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65">
    <pageSetUpPr fitToPage="1"/>
  </sheetPr>
  <dimension ref="A1:U33"/>
  <sheetViews>
    <sheetView zoomScaleNormal="100" workbookViewId="0"/>
  </sheetViews>
  <sheetFormatPr baseColWidth="10" defaultColWidth="11.42578125" defaultRowHeight="12.75" x14ac:dyDescent="0.2"/>
  <cols>
    <col min="1" max="1" width="1" style="265" customWidth="1"/>
    <col min="2" max="2" width="30.28515625" style="265" customWidth="1"/>
    <col min="3" max="3" width="10.140625" style="265" customWidth="1"/>
    <col min="4" max="4" width="8.140625" style="265" customWidth="1"/>
    <col min="5" max="5" width="0.85546875" style="265" customWidth="1"/>
    <col min="6" max="6" width="10" style="265" customWidth="1"/>
    <col min="7" max="7" width="7.140625" style="265" customWidth="1"/>
    <col min="8" max="9" width="8" style="265" customWidth="1"/>
    <col min="10" max="10" width="0.7109375" style="265" customWidth="1"/>
    <col min="11" max="11" width="10.140625" style="265" customWidth="1"/>
    <col min="12" max="14" width="8" style="265" customWidth="1"/>
    <col min="15" max="15" width="0.5703125" style="265" customWidth="1"/>
    <col min="16" max="16" width="9" style="265" customWidth="1"/>
    <col min="17" max="17" width="7.42578125" style="265" customWidth="1"/>
    <col min="18" max="18" width="8" style="265" customWidth="1"/>
    <col min="19" max="19" width="8.85546875" style="265" customWidth="1"/>
    <col min="20" max="20" width="7.5703125" style="265" customWidth="1"/>
    <col min="21" max="21" width="8.28515625" style="265" customWidth="1"/>
    <col min="22" max="22" width="8.85546875" style="265" customWidth="1"/>
    <col min="23" max="16384" width="11.42578125" style="265"/>
  </cols>
  <sheetData>
    <row r="1" spans="1:21" ht="9.75" customHeight="1" x14ac:dyDescent="0.2">
      <c r="B1" s="265" t="s">
        <v>68</v>
      </c>
    </row>
    <row r="2" spans="1:21" s="206" customFormat="1" ht="49.5" customHeight="1" x14ac:dyDescent="0.2">
      <c r="B2" s="1059"/>
      <c r="C2" s="1059"/>
      <c r="D2" s="1059"/>
      <c r="E2" s="207"/>
      <c r="F2" s="1160"/>
      <c r="G2" s="1160"/>
      <c r="H2" s="1160"/>
      <c r="I2" s="1160"/>
      <c r="J2" s="1160"/>
      <c r="K2" s="1160"/>
      <c r="L2" s="1160"/>
      <c r="M2" s="1160"/>
      <c r="N2" s="1160"/>
      <c r="O2" s="1160"/>
      <c r="P2" s="1160"/>
      <c r="Q2" s="1160"/>
      <c r="S2" s="207"/>
    </row>
    <row r="3" spans="1:21" s="206" customFormat="1" ht="3" customHeight="1" x14ac:dyDescent="0.2">
      <c r="B3" s="207"/>
      <c r="C3" s="207"/>
      <c r="D3" s="207"/>
      <c r="E3" s="207"/>
      <c r="K3" s="207"/>
      <c r="P3" s="207"/>
      <c r="S3" s="207"/>
    </row>
    <row r="4" spans="1:21" s="209" customFormat="1" ht="15" customHeight="1" x14ac:dyDescent="0.2">
      <c r="B4" s="1174" t="s">
        <v>443</v>
      </c>
      <c r="C4" s="1174"/>
      <c r="D4" s="1174"/>
      <c r="E4" s="1174"/>
      <c r="F4" s="1174"/>
      <c r="G4" s="1174"/>
      <c r="H4" s="1174"/>
      <c r="I4" s="1174"/>
      <c r="J4" s="1174"/>
      <c r="K4" s="1174"/>
      <c r="L4" s="1174"/>
      <c r="M4" s="1174"/>
      <c r="N4" s="1174"/>
      <c r="O4" s="1174"/>
      <c r="P4" s="1174"/>
      <c r="Q4" s="1174"/>
      <c r="R4" s="1174"/>
      <c r="S4" s="1174"/>
      <c r="T4" s="315"/>
    </row>
    <row r="5" spans="1:21" s="316" customFormat="1" ht="15" customHeight="1" x14ac:dyDescent="0.2">
      <c r="B5" s="1161" t="str">
        <f>porsaad!B6</f>
        <v>Situación a 28 de febrero de 2023</v>
      </c>
      <c r="C5" s="1161"/>
      <c r="D5" s="1161"/>
      <c r="E5" s="1161"/>
      <c r="F5" s="1161"/>
      <c r="G5" s="1161"/>
      <c r="H5" s="1161"/>
      <c r="I5" s="1161"/>
      <c r="J5" s="1161"/>
      <c r="K5" s="1161"/>
      <c r="L5" s="1161"/>
      <c r="M5" s="1161"/>
      <c r="N5" s="1161"/>
      <c r="O5" s="1161"/>
      <c r="P5" s="1161"/>
      <c r="Q5" s="1161"/>
      <c r="R5" s="1161"/>
      <c r="S5" s="1161"/>
      <c r="T5" s="317"/>
      <c r="U5" s="91"/>
    </row>
    <row r="6" spans="1:21" s="209" customFormat="1" ht="4.5" customHeight="1" x14ac:dyDescent="0.2"/>
    <row r="7" spans="1:21" s="212" customFormat="1" ht="15" customHeight="1" x14ac:dyDescent="0.2">
      <c r="A7" s="213"/>
      <c r="B7" s="1162" t="s">
        <v>15</v>
      </c>
      <c r="C7" s="1165" t="s">
        <v>68</v>
      </c>
      <c r="D7" s="1166"/>
      <c r="E7" s="348"/>
      <c r="F7" s="1176" t="s">
        <v>34</v>
      </c>
      <c r="G7" s="1177"/>
      <c r="H7" s="1177"/>
      <c r="I7" s="1178"/>
      <c r="J7" s="352"/>
      <c r="K7" s="1176" t="s">
        <v>52</v>
      </c>
      <c r="L7" s="1177"/>
      <c r="M7" s="1177"/>
      <c r="N7" s="1178"/>
      <c r="O7" s="352"/>
      <c r="P7" s="1176" t="s">
        <v>53</v>
      </c>
      <c r="Q7" s="1177"/>
      <c r="R7" s="1177"/>
      <c r="S7" s="1178"/>
    </row>
    <row r="8" spans="1:21" s="212" customFormat="1" ht="37.5" customHeight="1" x14ac:dyDescent="0.2">
      <c r="A8" s="213"/>
      <c r="B8" s="1163"/>
      <c r="C8" s="1167"/>
      <c r="D8" s="1168"/>
      <c r="E8" s="348"/>
      <c r="F8" s="1179" t="s">
        <v>75</v>
      </c>
      <c r="G8" s="1180"/>
      <c r="H8" s="1181" t="s">
        <v>298</v>
      </c>
      <c r="I8" s="1182"/>
      <c r="J8" s="330"/>
      <c r="K8" s="1179" t="s">
        <v>75</v>
      </c>
      <c r="L8" s="1180"/>
      <c r="M8" s="1181" t="s">
        <v>298</v>
      </c>
      <c r="N8" s="1182"/>
      <c r="O8" s="330"/>
      <c r="P8" s="1179" t="s">
        <v>75</v>
      </c>
      <c r="Q8" s="1180"/>
      <c r="R8" s="1181" t="s">
        <v>298</v>
      </c>
      <c r="S8" s="1182"/>
    </row>
    <row r="9" spans="1:21" s="217" customFormat="1" ht="29.25" customHeight="1" x14ac:dyDescent="0.2">
      <c r="A9" s="318"/>
      <c r="B9" s="1164"/>
      <c r="C9" s="323" t="s">
        <v>12</v>
      </c>
      <c r="D9" s="325" t="s">
        <v>13</v>
      </c>
      <c r="E9" s="349"/>
      <c r="F9" s="347" t="s">
        <v>12</v>
      </c>
      <c r="G9" s="325" t="s">
        <v>77</v>
      </c>
      <c r="H9" s="323" t="s">
        <v>12</v>
      </c>
      <c r="I9" s="324" t="s">
        <v>138</v>
      </c>
      <c r="J9" s="322"/>
      <c r="K9" s="323" t="s">
        <v>12</v>
      </c>
      <c r="L9" s="325" t="s">
        <v>77</v>
      </c>
      <c r="M9" s="323" t="s">
        <v>12</v>
      </c>
      <c r="N9" s="324" t="s">
        <v>138</v>
      </c>
      <c r="O9" s="322"/>
      <c r="P9" s="323" t="s">
        <v>12</v>
      </c>
      <c r="Q9" s="325" t="s">
        <v>77</v>
      </c>
      <c r="R9" s="323" t="s">
        <v>12</v>
      </c>
      <c r="S9" s="324" t="s">
        <v>138</v>
      </c>
    </row>
    <row r="10" spans="1:21" s="217" customFormat="1" ht="6" customHeight="1" x14ac:dyDescent="0.2">
      <c r="A10" s="318"/>
      <c r="B10" s="321"/>
      <c r="C10" s="322"/>
      <c r="D10" s="322"/>
      <c r="E10" s="322"/>
      <c r="F10" s="322"/>
      <c r="G10" s="322"/>
      <c r="H10" s="322"/>
      <c r="I10" s="322"/>
      <c r="J10" s="322"/>
      <c r="K10" s="322"/>
      <c r="L10" s="322"/>
      <c r="M10" s="322"/>
      <c r="N10" s="322"/>
      <c r="O10" s="322"/>
      <c r="P10" s="322"/>
      <c r="Q10" s="322"/>
    </row>
    <row r="11" spans="1:21" s="276" customFormat="1" ht="18" customHeight="1" x14ac:dyDescent="0.2">
      <c r="A11" s="319"/>
      <c r="B11" s="331" t="s">
        <v>11</v>
      </c>
      <c r="C11" s="336">
        <f>F11+K11+P11</f>
        <v>11</v>
      </c>
      <c r="D11" s="341">
        <f>C11/C$29*100</f>
        <v>0.119786562125667</v>
      </c>
      <c r="E11" s="339"/>
      <c r="F11" s="336">
        <v>8</v>
      </c>
      <c r="G11" s="341">
        <v>72.727272727272734</v>
      </c>
      <c r="H11" s="336">
        <v>7</v>
      </c>
      <c r="I11" s="341">
        <v>87.5</v>
      </c>
      <c r="J11" s="342"/>
      <c r="K11" s="336">
        <v>3</v>
      </c>
      <c r="L11" s="341">
        <v>27.27272727272727</v>
      </c>
      <c r="M11" s="336">
        <v>3</v>
      </c>
      <c r="N11" s="341">
        <v>100</v>
      </c>
      <c r="O11" s="342"/>
      <c r="P11" s="336">
        <v>0</v>
      </c>
      <c r="Q11" s="341">
        <v>0</v>
      </c>
      <c r="R11" s="336">
        <v>0</v>
      </c>
      <c r="S11" s="341" t="s">
        <v>376</v>
      </c>
    </row>
    <row r="12" spans="1:21" s="276" customFormat="1" ht="18" customHeight="1" x14ac:dyDescent="0.2">
      <c r="A12" s="319"/>
      <c r="B12" s="332" t="s">
        <v>10</v>
      </c>
      <c r="C12" s="342">
        <f t="shared" ref="C12:C28" si="0">F12+K12+P12</f>
        <v>0</v>
      </c>
      <c r="D12" s="343">
        <f t="shared" ref="D12:D29" si="1">C12/C$29*100</f>
        <v>0</v>
      </c>
      <c r="E12" s="339"/>
      <c r="F12" s="342">
        <v>0</v>
      </c>
      <c r="G12" s="343" t="s">
        <v>376</v>
      </c>
      <c r="H12" s="342">
        <v>0</v>
      </c>
      <c r="I12" s="343" t="s">
        <v>376</v>
      </c>
      <c r="J12" s="342"/>
      <c r="K12" s="342">
        <v>0</v>
      </c>
      <c r="L12" s="343" t="s">
        <v>376</v>
      </c>
      <c r="M12" s="342">
        <v>0</v>
      </c>
      <c r="N12" s="343" t="s">
        <v>376</v>
      </c>
      <c r="O12" s="342"/>
      <c r="P12" s="342">
        <v>0</v>
      </c>
      <c r="Q12" s="343" t="s">
        <v>376</v>
      </c>
      <c r="R12" s="342">
        <v>0</v>
      </c>
      <c r="S12" s="343" t="s">
        <v>376</v>
      </c>
    </row>
    <row r="13" spans="1:21" s="276" customFormat="1" ht="18" customHeight="1" x14ac:dyDescent="0.2">
      <c r="A13" s="319"/>
      <c r="B13" s="332" t="s">
        <v>40</v>
      </c>
      <c r="C13" s="342">
        <f t="shared" si="0"/>
        <v>12</v>
      </c>
      <c r="D13" s="343">
        <f t="shared" si="1"/>
        <v>0.13067624959163671</v>
      </c>
      <c r="E13" s="339"/>
      <c r="F13" s="342">
        <v>4</v>
      </c>
      <c r="G13" s="343">
        <v>33.333333333333329</v>
      </c>
      <c r="H13" s="342">
        <v>4</v>
      </c>
      <c r="I13" s="343">
        <v>100</v>
      </c>
      <c r="J13" s="342"/>
      <c r="K13" s="342">
        <v>3</v>
      </c>
      <c r="L13" s="343">
        <v>25</v>
      </c>
      <c r="M13" s="342">
        <v>3</v>
      </c>
      <c r="N13" s="343">
        <v>100</v>
      </c>
      <c r="O13" s="342"/>
      <c r="P13" s="342">
        <v>5</v>
      </c>
      <c r="Q13" s="343">
        <v>41.666666666666671</v>
      </c>
      <c r="R13" s="342">
        <v>5</v>
      </c>
      <c r="S13" s="343">
        <v>100</v>
      </c>
    </row>
    <row r="14" spans="1:21" s="276" customFormat="1" ht="18" customHeight="1" x14ac:dyDescent="0.2">
      <c r="A14" s="319"/>
      <c r="B14" s="332" t="s">
        <v>41</v>
      </c>
      <c r="C14" s="342">
        <f t="shared" si="0"/>
        <v>0</v>
      </c>
      <c r="D14" s="343">
        <f t="shared" si="1"/>
        <v>0</v>
      </c>
      <c r="E14" s="339"/>
      <c r="F14" s="342">
        <v>0</v>
      </c>
      <c r="G14" s="343" t="s">
        <v>376</v>
      </c>
      <c r="H14" s="342">
        <v>0</v>
      </c>
      <c r="I14" s="343" t="s">
        <v>376</v>
      </c>
      <c r="J14" s="342"/>
      <c r="K14" s="342">
        <v>0</v>
      </c>
      <c r="L14" s="343" t="s">
        <v>376</v>
      </c>
      <c r="M14" s="342">
        <v>0</v>
      </c>
      <c r="N14" s="343" t="s">
        <v>376</v>
      </c>
      <c r="O14" s="342"/>
      <c r="P14" s="342">
        <v>0</v>
      </c>
      <c r="Q14" s="343" t="s">
        <v>376</v>
      </c>
      <c r="R14" s="342">
        <v>0</v>
      </c>
      <c r="S14" s="343" t="s">
        <v>376</v>
      </c>
    </row>
    <row r="15" spans="1:21" s="276" customFormat="1" ht="18" customHeight="1" x14ac:dyDescent="0.2">
      <c r="A15" s="319"/>
      <c r="B15" s="332" t="s">
        <v>9</v>
      </c>
      <c r="C15" s="342">
        <f t="shared" si="0"/>
        <v>0</v>
      </c>
      <c r="D15" s="343">
        <f t="shared" si="1"/>
        <v>0</v>
      </c>
      <c r="E15" s="339"/>
      <c r="F15" s="342">
        <v>0</v>
      </c>
      <c r="G15" s="343" t="s">
        <v>376</v>
      </c>
      <c r="H15" s="342">
        <v>0</v>
      </c>
      <c r="I15" s="343" t="s">
        <v>376</v>
      </c>
      <c r="J15" s="342"/>
      <c r="K15" s="342">
        <v>0</v>
      </c>
      <c r="L15" s="343" t="s">
        <v>376</v>
      </c>
      <c r="M15" s="342">
        <v>0</v>
      </c>
      <c r="N15" s="343" t="s">
        <v>376</v>
      </c>
      <c r="O15" s="342"/>
      <c r="P15" s="342">
        <v>0</v>
      </c>
      <c r="Q15" s="343" t="s">
        <v>376</v>
      </c>
      <c r="R15" s="342">
        <v>0</v>
      </c>
      <c r="S15" s="343" t="s">
        <v>376</v>
      </c>
    </row>
    <row r="16" spans="1:21" s="276" customFormat="1" ht="18" customHeight="1" x14ac:dyDescent="0.2">
      <c r="A16" s="319"/>
      <c r="B16" s="332" t="s">
        <v>8</v>
      </c>
      <c r="C16" s="342">
        <f t="shared" si="0"/>
        <v>0</v>
      </c>
      <c r="D16" s="343">
        <f t="shared" si="1"/>
        <v>0</v>
      </c>
      <c r="E16" s="339"/>
      <c r="F16" s="342">
        <v>0</v>
      </c>
      <c r="G16" s="343" t="s">
        <v>376</v>
      </c>
      <c r="H16" s="342">
        <v>0</v>
      </c>
      <c r="I16" s="343" t="s">
        <v>376</v>
      </c>
      <c r="J16" s="342"/>
      <c r="K16" s="342">
        <v>0</v>
      </c>
      <c r="L16" s="343" t="s">
        <v>376</v>
      </c>
      <c r="M16" s="342">
        <v>0</v>
      </c>
      <c r="N16" s="343" t="s">
        <v>376</v>
      </c>
      <c r="O16" s="342"/>
      <c r="P16" s="342">
        <v>0</v>
      </c>
      <c r="Q16" s="343" t="s">
        <v>376</v>
      </c>
      <c r="R16" s="342">
        <v>0</v>
      </c>
      <c r="S16" s="343" t="s">
        <v>376</v>
      </c>
    </row>
    <row r="17" spans="1:19" s="276" customFormat="1" ht="18" customHeight="1" x14ac:dyDescent="0.2">
      <c r="A17" s="319"/>
      <c r="B17" s="332" t="s">
        <v>7</v>
      </c>
      <c r="C17" s="342">
        <f t="shared" si="0"/>
        <v>2075</v>
      </c>
      <c r="D17" s="343">
        <f t="shared" si="1"/>
        <v>22.596101491887183</v>
      </c>
      <c r="E17" s="339"/>
      <c r="F17" s="342">
        <v>584</v>
      </c>
      <c r="G17" s="343">
        <v>28.14457831325301</v>
      </c>
      <c r="H17" s="342">
        <v>507</v>
      </c>
      <c r="I17" s="343">
        <v>86.815068493150676</v>
      </c>
      <c r="J17" s="342"/>
      <c r="K17" s="342">
        <v>670</v>
      </c>
      <c r="L17" s="343">
        <v>32.289156626506021</v>
      </c>
      <c r="M17" s="342">
        <v>539</v>
      </c>
      <c r="N17" s="343">
        <v>80.447761194029852</v>
      </c>
      <c r="O17" s="342"/>
      <c r="P17" s="342">
        <v>821</v>
      </c>
      <c r="Q17" s="343">
        <v>39.566265060240966</v>
      </c>
      <c r="R17" s="342">
        <v>670</v>
      </c>
      <c r="S17" s="343">
        <v>81.60779537149817</v>
      </c>
    </row>
    <row r="18" spans="1:19" s="276" customFormat="1" ht="18" customHeight="1" x14ac:dyDescent="0.2">
      <c r="A18" s="319"/>
      <c r="B18" s="332" t="s">
        <v>43</v>
      </c>
      <c r="C18" s="342">
        <f t="shared" si="0"/>
        <v>22</v>
      </c>
      <c r="D18" s="343">
        <f t="shared" si="1"/>
        <v>0.23957312425133401</v>
      </c>
      <c r="E18" s="339"/>
      <c r="F18" s="342">
        <v>12</v>
      </c>
      <c r="G18" s="343">
        <v>54.54545454545454</v>
      </c>
      <c r="H18" s="342">
        <v>7</v>
      </c>
      <c r="I18" s="343">
        <v>58.333333333333336</v>
      </c>
      <c r="J18" s="342"/>
      <c r="K18" s="342">
        <v>4</v>
      </c>
      <c r="L18" s="343">
        <v>18.181818181818183</v>
      </c>
      <c r="M18" s="342">
        <v>3</v>
      </c>
      <c r="N18" s="343">
        <v>75</v>
      </c>
      <c r="O18" s="342"/>
      <c r="P18" s="342">
        <v>6</v>
      </c>
      <c r="Q18" s="343">
        <v>27.27272727272727</v>
      </c>
      <c r="R18" s="342">
        <v>5</v>
      </c>
      <c r="S18" s="343">
        <v>83.333333333333343</v>
      </c>
    </row>
    <row r="19" spans="1:19" s="276" customFormat="1" ht="18" customHeight="1" x14ac:dyDescent="0.2">
      <c r="A19" s="319"/>
      <c r="B19" s="332" t="s">
        <v>44</v>
      </c>
      <c r="C19" s="342">
        <f t="shared" si="0"/>
        <v>84</v>
      </c>
      <c r="D19" s="343">
        <f t="shared" si="1"/>
        <v>0.91473374714145705</v>
      </c>
      <c r="E19" s="339"/>
      <c r="F19" s="342">
        <v>61</v>
      </c>
      <c r="G19" s="343">
        <v>72.61904761904762</v>
      </c>
      <c r="H19" s="342">
        <v>55</v>
      </c>
      <c r="I19" s="343">
        <v>90.163934426229503</v>
      </c>
      <c r="J19" s="342"/>
      <c r="K19" s="342">
        <v>20</v>
      </c>
      <c r="L19" s="343">
        <v>23.809523809523807</v>
      </c>
      <c r="M19" s="342">
        <v>19</v>
      </c>
      <c r="N19" s="343">
        <v>95</v>
      </c>
      <c r="O19" s="342"/>
      <c r="P19" s="342">
        <v>3</v>
      </c>
      <c r="Q19" s="343">
        <v>3.5714285714285712</v>
      </c>
      <c r="R19" s="342">
        <v>3</v>
      </c>
      <c r="S19" s="343">
        <v>100</v>
      </c>
    </row>
    <row r="20" spans="1:19" s="276" customFormat="1" ht="18" customHeight="1" x14ac:dyDescent="0.2">
      <c r="A20" s="319"/>
      <c r="B20" s="332" t="s">
        <v>6</v>
      </c>
      <c r="C20" s="342">
        <f t="shared" si="0"/>
        <v>286</v>
      </c>
      <c r="D20" s="343">
        <f t="shared" si="1"/>
        <v>3.1144506152673417</v>
      </c>
      <c r="E20" s="339"/>
      <c r="F20" s="342">
        <v>116</v>
      </c>
      <c r="G20" s="343">
        <v>40.55944055944056</v>
      </c>
      <c r="H20" s="342">
        <v>91</v>
      </c>
      <c r="I20" s="343">
        <v>78.448275862068968</v>
      </c>
      <c r="J20" s="342"/>
      <c r="K20" s="342">
        <v>131</v>
      </c>
      <c r="L20" s="343">
        <v>45.8041958041958</v>
      </c>
      <c r="M20" s="342">
        <v>113</v>
      </c>
      <c r="N20" s="343">
        <v>86.25954198473282</v>
      </c>
      <c r="O20" s="342"/>
      <c r="P20" s="342">
        <v>39</v>
      </c>
      <c r="Q20" s="343">
        <v>13.636363636363635</v>
      </c>
      <c r="R20" s="342">
        <v>34</v>
      </c>
      <c r="S20" s="343">
        <v>87.179487179487182</v>
      </c>
    </row>
    <row r="21" spans="1:19" s="276" customFormat="1" ht="18" customHeight="1" x14ac:dyDescent="0.2">
      <c r="A21" s="319"/>
      <c r="B21" s="332" t="s">
        <v>5</v>
      </c>
      <c r="C21" s="342">
        <f t="shared" si="0"/>
        <v>0</v>
      </c>
      <c r="D21" s="343">
        <f t="shared" si="1"/>
        <v>0</v>
      </c>
      <c r="E21" s="339"/>
      <c r="F21" s="342">
        <v>0</v>
      </c>
      <c r="G21" s="343" t="s">
        <v>376</v>
      </c>
      <c r="H21" s="342">
        <v>0</v>
      </c>
      <c r="I21" s="343" t="s">
        <v>376</v>
      </c>
      <c r="J21" s="342"/>
      <c r="K21" s="342">
        <v>0</v>
      </c>
      <c r="L21" s="343" t="s">
        <v>376</v>
      </c>
      <c r="M21" s="342">
        <v>0</v>
      </c>
      <c r="N21" s="343" t="s">
        <v>376</v>
      </c>
      <c r="O21" s="342"/>
      <c r="P21" s="342">
        <v>0</v>
      </c>
      <c r="Q21" s="343" t="s">
        <v>376</v>
      </c>
      <c r="R21" s="342">
        <v>0</v>
      </c>
      <c r="S21" s="343" t="s">
        <v>376</v>
      </c>
    </row>
    <row r="22" spans="1:19" s="276" customFormat="1" ht="18" customHeight="1" x14ac:dyDescent="0.2">
      <c r="A22" s="319"/>
      <c r="B22" s="332" t="s">
        <v>38</v>
      </c>
      <c r="C22" s="342">
        <f t="shared" si="0"/>
        <v>106</v>
      </c>
      <c r="D22" s="343">
        <f t="shared" si="1"/>
        <v>1.1543068713927911</v>
      </c>
      <c r="E22" s="339"/>
      <c r="F22" s="342">
        <v>70</v>
      </c>
      <c r="G22" s="343">
        <v>66.037735849056602</v>
      </c>
      <c r="H22" s="342">
        <v>67</v>
      </c>
      <c r="I22" s="343">
        <v>95.714285714285722</v>
      </c>
      <c r="J22" s="342"/>
      <c r="K22" s="342">
        <v>34</v>
      </c>
      <c r="L22" s="343">
        <v>32.075471698113205</v>
      </c>
      <c r="M22" s="342">
        <v>29</v>
      </c>
      <c r="N22" s="343">
        <v>85.294117647058826</v>
      </c>
      <c r="O22" s="342"/>
      <c r="P22" s="342">
        <v>2</v>
      </c>
      <c r="Q22" s="343">
        <v>1.8867924528301887</v>
      </c>
      <c r="R22" s="342">
        <v>2</v>
      </c>
      <c r="S22" s="343">
        <v>100</v>
      </c>
    </row>
    <row r="23" spans="1:19" s="276" customFormat="1" ht="18" customHeight="1" x14ac:dyDescent="0.2">
      <c r="A23" s="319"/>
      <c r="B23" s="332" t="s">
        <v>45</v>
      </c>
      <c r="C23" s="342">
        <f t="shared" si="0"/>
        <v>85</v>
      </c>
      <c r="D23" s="343">
        <f t="shared" si="1"/>
        <v>0.92562343460742669</v>
      </c>
      <c r="E23" s="339"/>
      <c r="F23" s="342">
        <v>68</v>
      </c>
      <c r="G23" s="343">
        <v>80</v>
      </c>
      <c r="H23" s="342">
        <v>57</v>
      </c>
      <c r="I23" s="343">
        <v>83.82352941176471</v>
      </c>
      <c r="J23" s="342"/>
      <c r="K23" s="342">
        <v>17</v>
      </c>
      <c r="L23" s="343">
        <v>20</v>
      </c>
      <c r="M23" s="342">
        <v>16</v>
      </c>
      <c r="N23" s="343">
        <v>94.117647058823522</v>
      </c>
      <c r="O23" s="342"/>
      <c r="P23" s="342">
        <v>0</v>
      </c>
      <c r="Q23" s="343">
        <v>0</v>
      </c>
      <c r="R23" s="342">
        <v>0</v>
      </c>
      <c r="S23" s="343" t="s">
        <v>376</v>
      </c>
    </row>
    <row r="24" spans="1:19" s="276" customFormat="1" ht="18" customHeight="1" x14ac:dyDescent="0.2">
      <c r="A24" s="319">
        <v>47094</v>
      </c>
      <c r="B24" s="332" t="s">
        <v>46</v>
      </c>
      <c r="C24" s="342">
        <f t="shared" si="0"/>
        <v>4</v>
      </c>
      <c r="D24" s="343">
        <f t="shared" si="1"/>
        <v>4.3558749863878907E-2</v>
      </c>
      <c r="E24" s="339"/>
      <c r="F24" s="342">
        <v>3</v>
      </c>
      <c r="G24" s="343">
        <v>75</v>
      </c>
      <c r="H24" s="342">
        <v>2</v>
      </c>
      <c r="I24" s="343">
        <v>66.666666666666657</v>
      </c>
      <c r="J24" s="342"/>
      <c r="K24" s="342">
        <v>0</v>
      </c>
      <c r="L24" s="343">
        <v>0</v>
      </c>
      <c r="M24" s="342">
        <v>0</v>
      </c>
      <c r="N24" s="343" t="s">
        <v>376</v>
      </c>
      <c r="O24" s="342"/>
      <c r="P24" s="342">
        <v>1</v>
      </c>
      <c r="Q24" s="343">
        <v>25</v>
      </c>
      <c r="R24" s="342">
        <v>1</v>
      </c>
      <c r="S24" s="343">
        <v>100</v>
      </c>
    </row>
    <row r="25" spans="1:19" s="276" customFormat="1" ht="18" customHeight="1" x14ac:dyDescent="0.2">
      <c r="B25" s="332" t="s">
        <v>47</v>
      </c>
      <c r="C25" s="342">
        <f t="shared" si="0"/>
        <v>31</v>
      </c>
      <c r="D25" s="343">
        <f t="shared" si="1"/>
        <v>0.33758031144506151</v>
      </c>
      <c r="E25" s="339"/>
      <c r="F25" s="342">
        <v>11</v>
      </c>
      <c r="G25" s="343">
        <v>35.483870967741936</v>
      </c>
      <c r="H25" s="342">
        <v>9</v>
      </c>
      <c r="I25" s="343">
        <v>81.818181818181827</v>
      </c>
      <c r="J25" s="342"/>
      <c r="K25" s="342">
        <v>13</v>
      </c>
      <c r="L25" s="343">
        <v>41.935483870967744</v>
      </c>
      <c r="M25" s="342">
        <v>8</v>
      </c>
      <c r="N25" s="343">
        <v>61.53846153846154</v>
      </c>
      <c r="O25" s="342"/>
      <c r="P25" s="342">
        <v>7</v>
      </c>
      <c r="Q25" s="343">
        <v>22.58064516129032</v>
      </c>
      <c r="R25" s="342">
        <v>4</v>
      </c>
      <c r="S25" s="343">
        <v>57.142857142857139</v>
      </c>
    </row>
    <row r="26" spans="1:19" s="276" customFormat="1" ht="18" customHeight="1" x14ac:dyDescent="0.2">
      <c r="B26" s="332" t="s">
        <v>48</v>
      </c>
      <c r="C26" s="342">
        <f t="shared" si="0"/>
        <v>6467</v>
      </c>
      <c r="D26" s="343">
        <f t="shared" si="1"/>
        <v>70.423608842426219</v>
      </c>
      <c r="E26" s="339"/>
      <c r="F26" s="342">
        <v>1988</v>
      </c>
      <c r="G26" s="343">
        <v>30.740683469924228</v>
      </c>
      <c r="H26" s="342">
        <v>881</v>
      </c>
      <c r="I26" s="343">
        <v>44.315895372233399</v>
      </c>
      <c r="J26" s="342"/>
      <c r="K26" s="342">
        <v>2138</v>
      </c>
      <c r="L26" s="343">
        <v>33.060151538580484</v>
      </c>
      <c r="M26" s="342">
        <v>770</v>
      </c>
      <c r="N26" s="343">
        <v>36.014967259120674</v>
      </c>
      <c r="O26" s="342"/>
      <c r="P26" s="342">
        <v>2341</v>
      </c>
      <c r="Q26" s="343">
        <v>36.199164991495287</v>
      </c>
      <c r="R26" s="342">
        <v>923</v>
      </c>
      <c r="S26" s="343">
        <v>39.427595044852623</v>
      </c>
    </row>
    <row r="27" spans="1:19" s="276" customFormat="1" ht="18" customHeight="1" x14ac:dyDescent="0.2">
      <c r="B27" s="332" t="s">
        <v>49</v>
      </c>
      <c r="C27" s="342">
        <f t="shared" si="0"/>
        <v>0</v>
      </c>
      <c r="D27" s="343">
        <f t="shared" si="1"/>
        <v>0</v>
      </c>
      <c r="E27" s="339"/>
      <c r="F27" s="342">
        <v>0</v>
      </c>
      <c r="G27" s="343" t="s">
        <v>376</v>
      </c>
      <c r="H27" s="342">
        <v>0</v>
      </c>
      <c r="I27" s="343" t="s">
        <v>376</v>
      </c>
      <c r="J27" s="342"/>
      <c r="K27" s="342">
        <v>0</v>
      </c>
      <c r="L27" s="343" t="s">
        <v>376</v>
      </c>
      <c r="M27" s="342">
        <v>0</v>
      </c>
      <c r="N27" s="343" t="s">
        <v>376</v>
      </c>
      <c r="O27" s="342"/>
      <c r="P27" s="342">
        <v>0</v>
      </c>
      <c r="Q27" s="343" t="s">
        <v>376</v>
      </c>
      <c r="R27" s="342">
        <v>0</v>
      </c>
      <c r="S27" s="343" t="s">
        <v>376</v>
      </c>
    </row>
    <row r="28" spans="1:19" s="276" customFormat="1" ht="18" customHeight="1" x14ac:dyDescent="0.2">
      <c r="B28" s="337" t="s">
        <v>4</v>
      </c>
      <c r="C28" s="344">
        <f t="shared" si="0"/>
        <v>0</v>
      </c>
      <c r="D28" s="345">
        <f t="shared" si="1"/>
        <v>0</v>
      </c>
      <c r="E28" s="339"/>
      <c r="F28" s="344">
        <v>0</v>
      </c>
      <c r="G28" s="345" t="s">
        <v>376</v>
      </c>
      <c r="H28" s="344">
        <v>0</v>
      </c>
      <c r="I28" s="345" t="s">
        <v>376</v>
      </c>
      <c r="J28" s="342"/>
      <c r="K28" s="344">
        <v>0</v>
      </c>
      <c r="L28" s="345" t="s">
        <v>376</v>
      </c>
      <c r="M28" s="344">
        <v>0</v>
      </c>
      <c r="N28" s="345" t="s">
        <v>376</v>
      </c>
      <c r="O28" s="342"/>
      <c r="P28" s="344">
        <v>0</v>
      </c>
      <c r="Q28" s="345" t="s">
        <v>376</v>
      </c>
      <c r="R28" s="344">
        <v>0</v>
      </c>
      <c r="S28" s="345" t="s">
        <v>376</v>
      </c>
    </row>
    <row r="29" spans="1:19" s="213" customFormat="1" ht="18" customHeight="1" x14ac:dyDescent="0.2">
      <c r="B29" s="333" t="s">
        <v>3</v>
      </c>
      <c r="C29" s="334">
        <f>SUM(C11:C28)</f>
        <v>9183</v>
      </c>
      <c r="D29" s="335">
        <f t="shared" si="1"/>
        <v>100</v>
      </c>
      <c r="E29" s="350"/>
      <c r="F29" s="334">
        <f>SUM(F11:F28)</f>
        <v>2925</v>
      </c>
      <c r="G29" s="335">
        <f t="shared" ref="G29" si="2">F29/$C29*100</f>
        <v>31.852335837961448</v>
      </c>
      <c r="H29" s="334">
        <f>SUM(H11:H28)</f>
        <v>1687</v>
      </c>
      <c r="I29" s="335">
        <f t="shared" ref="I29" si="3">H29/F29*100</f>
        <v>57.675213675213676</v>
      </c>
      <c r="J29" s="353"/>
      <c r="K29" s="334">
        <f>SUM(K11:K28)</f>
        <v>3033</v>
      </c>
      <c r="L29" s="335">
        <f t="shared" ref="L29" si="4">K29/$C29*100</f>
        <v>33.028422084286177</v>
      </c>
      <c r="M29" s="334">
        <f>SUM(M11:M28)</f>
        <v>1503</v>
      </c>
      <c r="N29" s="335">
        <f t="shared" ref="N29" si="5">M29/K29*100</f>
        <v>49.554896142433236</v>
      </c>
      <c r="O29" s="353"/>
      <c r="P29" s="334">
        <f>SUM(P11:P28)</f>
        <v>3225</v>
      </c>
      <c r="Q29" s="354">
        <f t="shared" ref="Q29" si="6">P29/$C29*100</f>
        <v>35.119242077752368</v>
      </c>
      <c r="R29" s="334">
        <f>SUM(R11:R28)</f>
        <v>1647</v>
      </c>
      <c r="S29" s="354">
        <f t="shared" ref="S29" si="7">R29/P29*100</f>
        <v>51.069767441860471</v>
      </c>
    </row>
    <row r="30" spans="1:19" s="257" customFormat="1" ht="6.75" customHeight="1" x14ac:dyDescent="0.2">
      <c r="B30" s="1159"/>
      <c r="C30" s="1159"/>
      <c r="D30" s="1159"/>
      <c r="E30" s="294"/>
    </row>
    <row r="31" spans="1:19" x14ac:dyDescent="0.2">
      <c r="F31" s="320"/>
    </row>
    <row r="32" spans="1:19" x14ac:dyDescent="0.2">
      <c r="F32" s="320"/>
      <c r="K32" s="320"/>
    </row>
    <row r="33" spans="2:11" x14ac:dyDescent="0.2">
      <c r="B33" s="320"/>
      <c r="K33" s="320"/>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46">
    <tabColor theme="0"/>
    <pageSetUpPr fitToPage="1"/>
  </sheetPr>
  <dimension ref="A1:U59"/>
  <sheetViews>
    <sheetView zoomScaleNormal="100" workbookViewId="0"/>
  </sheetViews>
  <sheetFormatPr baseColWidth="10" defaultColWidth="11.42578125" defaultRowHeight="15" x14ac:dyDescent="0.2"/>
  <cols>
    <col min="1" max="1" width="0.5703125" style="652" customWidth="1"/>
    <col min="2" max="2" width="26.5703125" style="652" bestFit="1" customWidth="1"/>
    <col min="3" max="3" width="7.85546875" style="652" customWidth="1"/>
    <col min="4" max="4" width="7" style="652" bestFit="1" customWidth="1"/>
    <col min="5" max="5" width="8.5703125" style="652" customWidth="1"/>
    <col min="6" max="6" width="5.42578125" style="652" customWidth="1"/>
    <col min="7" max="7" width="8.28515625" style="652" customWidth="1"/>
    <col min="8" max="8" width="7" style="652" bestFit="1" customWidth="1"/>
    <col min="9" max="9" width="9.7109375" style="652" customWidth="1"/>
    <col min="10" max="10" width="6" style="652" customWidth="1"/>
    <col min="11" max="11" width="7" style="652" customWidth="1"/>
    <col min="12" max="12" width="6" style="652" customWidth="1"/>
    <col min="13" max="13" width="7.140625" style="652" customWidth="1"/>
    <col min="14" max="14" width="6" style="652" customWidth="1"/>
    <col min="15" max="15" width="7.140625" style="652" customWidth="1"/>
    <col min="16" max="16" width="7.28515625" style="652" customWidth="1"/>
    <col min="17" max="16384" width="11.42578125" style="652"/>
  </cols>
  <sheetData>
    <row r="1" spans="1:21" s="631" customFormat="1" ht="12.75" customHeight="1" x14ac:dyDescent="0.2">
      <c r="B1" s="632"/>
      <c r="E1" s="633" t="s">
        <v>203</v>
      </c>
      <c r="F1" s="633"/>
      <c r="G1" s="633" t="s">
        <v>204</v>
      </c>
      <c r="H1" s="633"/>
      <c r="I1" s="633" t="s">
        <v>205</v>
      </c>
      <c r="J1" s="633"/>
      <c r="K1" s="633" t="s">
        <v>206</v>
      </c>
      <c r="L1" s="633"/>
      <c r="M1" s="633" t="s">
        <v>207</v>
      </c>
      <c r="N1" s="633"/>
      <c r="O1" s="633" t="s">
        <v>208</v>
      </c>
    </row>
    <row r="2" spans="1:21" s="634" customFormat="1" ht="48" customHeight="1" x14ac:dyDescent="0.2">
      <c r="B2" s="635"/>
      <c r="C2" s="635"/>
      <c r="D2" s="635"/>
      <c r="E2" s="635"/>
      <c r="F2" s="635"/>
      <c r="G2" s="635"/>
      <c r="H2" s="635"/>
    </row>
    <row r="3" spans="1:21" s="636" customFormat="1" ht="19.5" x14ac:dyDescent="0.2">
      <c r="B3" s="1047" t="s">
        <v>452</v>
      </c>
      <c r="C3" s="1047"/>
      <c r="D3" s="1047"/>
      <c r="E3" s="1047"/>
      <c r="F3" s="1047"/>
      <c r="G3" s="1047"/>
      <c r="H3" s="1047"/>
      <c r="I3" s="1047"/>
      <c r="J3" s="1047"/>
      <c r="K3" s="1047"/>
      <c r="L3" s="1047"/>
      <c r="M3" s="1047"/>
      <c r="N3" s="1047"/>
      <c r="O3" s="1047"/>
      <c r="P3" s="1047"/>
    </row>
    <row r="4" spans="1:21" s="636" customFormat="1" x14ac:dyDescent="0.2">
      <c r="B4" s="1061" t="str">
        <f>porsaad!B6</f>
        <v>Situación a 28 de febrero de 2023</v>
      </c>
      <c r="C4" s="1061"/>
      <c r="D4" s="1061"/>
      <c r="E4" s="1061"/>
      <c r="F4" s="1061"/>
      <c r="G4" s="1061"/>
      <c r="H4" s="1061"/>
      <c r="I4" s="1061"/>
      <c r="J4" s="1061"/>
      <c r="K4" s="1061"/>
      <c r="L4" s="1061"/>
      <c r="M4" s="1061"/>
      <c r="N4" s="1061"/>
      <c r="O4" s="1061"/>
      <c r="P4" s="1061"/>
      <c r="Q4" s="637"/>
      <c r="R4" s="637"/>
      <c r="S4" s="637"/>
      <c r="T4" s="637"/>
      <c r="U4" s="637"/>
    </row>
    <row r="5" spans="1:21" s="471" customFormat="1" ht="7.5" customHeight="1" x14ac:dyDescent="0.2">
      <c r="B5" s="638"/>
      <c r="C5" s="639" t="s">
        <v>203</v>
      </c>
      <c r="D5" s="639"/>
      <c r="E5" s="639" t="s">
        <v>204</v>
      </c>
      <c r="F5" s="639"/>
      <c r="G5" s="639" t="s">
        <v>205</v>
      </c>
      <c r="H5" s="639"/>
      <c r="I5" s="639" t="s">
        <v>206</v>
      </c>
      <c r="J5" s="639"/>
      <c r="K5" s="640" t="s">
        <v>207</v>
      </c>
      <c r="L5" s="639"/>
      <c r="M5" s="640" t="s">
        <v>208</v>
      </c>
      <c r="O5" s="640" t="s">
        <v>208</v>
      </c>
    </row>
    <row r="6" spans="1:21" s="636" customFormat="1" ht="15" customHeight="1" x14ac:dyDescent="0.2">
      <c r="B6" s="656"/>
      <c r="C6" s="1184" t="s">
        <v>209</v>
      </c>
      <c r="D6" s="1185"/>
      <c r="E6" s="1185"/>
      <c r="F6" s="1185"/>
      <c r="G6" s="1185"/>
      <c r="H6" s="1185"/>
      <c r="I6" s="1185"/>
      <c r="J6" s="1185"/>
      <c r="K6" s="1185"/>
      <c r="L6" s="1185"/>
      <c r="M6" s="1185"/>
      <c r="N6" s="1185"/>
      <c r="O6" s="1185"/>
      <c r="P6" s="1186"/>
    </row>
    <row r="7" spans="1:21" s="636" customFormat="1" ht="57" customHeight="1" x14ac:dyDescent="0.2">
      <c r="B7" s="1187" t="s">
        <v>15</v>
      </c>
      <c r="C7" s="1183" t="s">
        <v>3</v>
      </c>
      <c r="D7" s="1183"/>
      <c r="E7" s="1183" t="s">
        <v>210</v>
      </c>
      <c r="F7" s="1183"/>
      <c r="G7" s="1183" t="s">
        <v>211</v>
      </c>
      <c r="H7" s="1183"/>
      <c r="I7" s="1183" t="s">
        <v>212</v>
      </c>
      <c r="J7" s="1183"/>
      <c r="K7" s="1183" t="s">
        <v>213</v>
      </c>
      <c r="L7" s="1183"/>
      <c r="M7" s="1183" t="s">
        <v>214</v>
      </c>
      <c r="N7" s="1183"/>
      <c r="O7" s="1183" t="s">
        <v>215</v>
      </c>
      <c r="P7" s="1183"/>
    </row>
    <row r="8" spans="1:21" s="641" customFormat="1" ht="12" customHeight="1" x14ac:dyDescent="0.2">
      <c r="B8" s="1188"/>
      <c r="C8" s="659" t="s">
        <v>12</v>
      </c>
      <c r="D8" s="659" t="s">
        <v>31</v>
      </c>
      <c r="E8" s="1015" t="s">
        <v>12</v>
      </c>
      <c r="F8" s="659" t="s">
        <v>31</v>
      </c>
      <c r="G8" s="659" t="s">
        <v>12</v>
      </c>
      <c r="H8" s="659" t="s">
        <v>31</v>
      </c>
      <c r="I8" s="659" t="s">
        <v>12</v>
      </c>
      <c r="J8" s="659" t="s">
        <v>31</v>
      </c>
      <c r="K8" s="659" t="s">
        <v>12</v>
      </c>
      <c r="L8" s="659" t="s">
        <v>31</v>
      </c>
      <c r="M8" s="659" t="s">
        <v>12</v>
      </c>
      <c r="N8" s="659" t="s">
        <v>31</v>
      </c>
      <c r="O8" s="659" t="s">
        <v>12</v>
      </c>
      <c r="P8" s="659" t="s">
        <v>31</v>
      </c>
      <c r="R8" s="642"/>
    </row>
    <row r="9" spans="1:21" s="643" customFormat="1" ht="16.5" customHeight="1" x14ac:dyDescent="0.2">
      <c r="A9" s="643">
        <v>1</v>
      </c>
      <c r="B9" s="671" t="s">
        <v>11</v>
      </c>
      <c r="C9" s="668">
        <f>E9+G9+I9+K9+M9+O9</f>
        <v>4284</v>
      </c>
      <c r="D9" s="662">
        <f>IFERROR(C9/$C9*100,"-")</f>
        <v>100</v>
      </c>
      <c r="E9" s="657">
        <v>0</v>
      </c>
      <c r="F9" s="661">
        <v>0</v>
      </c>
      <c r="G9" s="668">
        <v>4109</v>
      </c>
      <c r="H9" s="662">
        <v>95.915032679738559</v>
      </c>
      <c r="I9" s="668">
        <v>175</v>
      </c>
      <c r="J9" s="662">
        <v>4.0849673202614376</v>
      </c>
      <c r="K9" s="668">
        <v>0</v>
      </c>
      <c r="L9" s="662">
        <v>0</v>
      </c>
      <c r="M9" s="660">
        <v>0</v>
      </c>
      <c r="N9" s="661">
        <v>0</v>
      </c>
      <c r="O9" s="668">
        <v>0</v>
      </c>
      <c r="P9" s="662">
        <f>IFERROR(O9/$C9*100,"-")</f>
        <v>0</v>
      </c>
      <c r="R9" s="1027"/>
    </row>
    <row r="10" spans="1:21" s="645" customFormat="1" ht="16.5" customHeight="1" x14ac:dyDescent="0.2">
      <c r="A10" s="645">
        <v>2</v>
      </c>
      <c r="B10" s="672" t="s">
        <v>10</v>
      </c>
      <c r="C10" s="669">
        <f t="shared" ref="C10:C26" si="0">E10+G10+I10+K10+M10+O10</f>
        <v>6963</v>
      </c>
      <c r="D10" s="663">
        <f t="shared" ref="D10:D26" si="1">IFERROR(C10/$C10*100,"-")</f>
        <v>100</v>
      </c>
      <c r="E10" s="657">
        <v>8</v>
      </c>
      <c r="F10" s="658">
        <v>0.11489300588826655</v>
      </c>
      <c r="G10" s="669">
        <v>6282</v>
      </c>
      <c r="H10" s="663">
        <v>90.219732873761302</v>
      </c>
      <c r="I10" s="669">
        <v>673</v>
      </c>
      <c r="J10" s="663">
        <v>9.6653741203504246</v>
      </c>
      <c r="K10" s="669">
        <v>0</v>
      </c>
      <c r="L10" s="663">
        <v>0</v>
      </c>
      <c r="M10" s="657">
        <v>0</v>
      </c>
      <c r="N10" s="658">
        <v>0</v>
      </c>
      <c r="O10" s="669">
        <v>0</v>
      </c>
      <c r="P10" s="663">
        <f t="shared" ref="P10" si="2">IFERROR(O10/$C10*100,"-")</f>
        <v>0</v>
      </c>
      <c r="R10" s="1027"/>
    </row>
    <row r="11" spans="1:21" s="645" customFormat="1" ht="16.5" customHeight="1" x14ac:dyDescent="0.2">
      <c r="A11" s="645">
        <v>3</v>
      </c>
      <c r="B11" s="672" t="s">
        <v>40</v>
      </c>
      <c r="C11" s="669">
        <f t="shared" si="0"/>
        <v>3540</v>
      </c>
      <c r="D11" s="663">
        <f t="shared" si="1"/>
        <v>100</v>
      </c>
      <c r="E11" s="657">
        <v>183</v>
      </c>
      <c r="F11" s="658">
        <v>5.1694915254237284</v>
      </c>
      <c r="G11" s="669">
        <v>2246</v>
      </c>
      <c r="H11" s="663">
        <v>63.44632768361582</v>
      </c>
      <c r="I11" s="669">
        <v>260</v>
      </c>
      <c r="J11" s="663">
        <v>7.3446327683615822</v>
      </c>
      <c r="K11" s="669">
        <v>756</v>
      </c>
      <c r="L11" s="663">
        <v>21.35593220338983</v>
      </c>
      <c r="M11" s="657">
        <v>95</v>
      </c>
      <c r="N11" s="658">
        <v>2.6836158192090394</v>
      </c>
      <c r="O11" s="669">
        <v>0</v>
      </c>
      <c r="P11" s="663">
        <f t="shared" ref="P11" si="3">IFERROR(O11/$C11*100,"-")</f>
        <v>0</v>
      </c>
      <c r="R11" s="1027"/>
    </row>
    <row r="12" spans="1:21" s="645" customFormat="1" ht="16.5" customHeight="1" x14ac:dyDescent="0.2">
      <c r="A12" s="645">
        <v>4</v>
      </c>
      <c r="B12" s="672" t="s">
        <v>41</v>
      </c>
      <c r="C12" s="669">
        <f t="shared" si="0"/>
        <v>831</v>
      </c>
      <c r="D12" s="663">
        <f t="shared" si="1"/>
        <v>100</v>
      </c>
      <c r="E12" s="657">
        <v>0</v>
      </c>
      <c r="F12" s="658">
        <v>0</v>
      </c>
      <c r="G12" s="669">
        <v>683</v>
      </c>
      <c r="H12" s="663">
        <v>82.190132370637784</v>
      </c>
      <c r="I12" s="669">
        <v>148</v>
      </c>
      <c r="J12" s="663">
        <v>17.809867629362213</v>
      </c>
      <c r="K12" s="669">
        <v>0</v>
      </c>
      <c r="L12" s="663">
        <v>0</v>
      </c>
      <c r="M12" s="657">
        <v>0</v>
      </c>
      <c r="N12" s="658">
        <v>0</v>
      </c>
      <c r="O12" s="669">
        <v>0</v>
      </c>
      <c r="P12" s="663">
        <f t="shared" ref="P12" si="4">IFERROR(O12/$C12*100,"-")</f>
        <v>0</v>
      </c>
      <c r="R12" s="1027"/>
    </row>
    <row r="13" spans="1:21" s="645" customFormat="1" ht="16.5" customHeight="1" x14ac:dyDescent="0.2">
      <c r="A13" s="645">
        <v>5</v>
      </c>
      <c r="B13" s="672" t="s">
        <v>9</v>
      </c>
      <c r="C13" s="669">
        <f t="shared" si="0"/>
        <v>12342</v>
      </c>
      <c r="D13" s="663">
        <f t="shared" si="1"/>
        <v>100</v>
      </c>
      <c r="E13" s="657">
        <v>8389</v>
      </c>
      <c r="F13" s="658">
        <v>67.97115540431048</v>
      </c>
      <c r="G13" s="669">
        <v>1351</v>
      </c>
      <c r="H13" s="663">
        <v>10.946362015880732</v>
      </c>
      <c r="I13" s="669">
        <v>805</v>
      </c>
      <c r="J13" s="663">
        <v>6.5224436882190888</v>
      </c>
      <c r="K13" s="669">
        <v>1796</v>
      </c>
      <c r="L13" s="663">
        <v>14.551936477070168</v>
      </c>
      <c r="M13" s="657">
        <v>1</v>
      </c>
      <c r="N13" s="658">
        <v>8.1024145195268196E-3</v>
      </c>
      <c r="O13" s="669">
        <v>0</v>
      </c>
      <c r="P13" s="663">
        <f t="shared" ref="P13" si="5">IFERROR(O13/$C13*100,"-")</f>
        <v>0</v>
      </c>
      <c r="R13" s="1027"/>
    </row>
    <row r="14" spans="1:21" s="645" customFormat="1" ht="16.5" customHeight="1" x14ac:dyDescent="0.2">
      <c r="A14" s="645">
        <v>6</v>
      </c>
      <c r="B14" s="672" t="s">
        <v>8</v>
      </c>
      <c r="C14" s="669">
        <f t="shared" si="0"/>
        <v>153</v>
      </c>
      <c r="D14" s="663">
        <f t="shared" si="1"/>
        <v>100</v>
      </c>
      <c r="E14" s="657">
        <v>0</v>
      </c>
      <c r="F14" s="658">
        <v>0</v>
      </c>
      <c r="G14" s="669">
        <v>153</v>
      </c>
      <c r="H14" s="663">
        <v>100</v>
      </c>
      <c r="I14" s="669">
        <v>0</v>
      </c>
      <c r="J14" s="663">
        <v>0</v>
      </c>
      <c r="K14" s="669">
        <v>0</v>
      </c>
      <c r="L14" s="663">
        <v>0</v>
      </c>
      <c r="M14" s="657">
        <v>0</v>
      </c>
      <c r="N14" s="658">
        <v>0</v>
      </c>
      <c r="O14" s="669">
        <v>0</v>
      </c>
      <c r="P14" s="663">
        <f t="shared" ref="P14" si="6">IFERROR(O14/$C14*100,"-")</f>
        <v>0</v>
      </c>
      <c r="R14" s="1027"/>
    </row>
    <row r="15" spans="1:21" s="647" customFormat="1" ht="16.5" customHeight="1" x14ac:dyDescent="0.2">
      <c r="A15" s="647">
        <v>7</v>
      </c>
      <c r="B15" s="672" t="s">
        <v>7</v>
      </c>
      <c r="C15" s="669">
        <f t="shared" si="0"/>
        <v>49361</v>
      </c>
      <c r="D15" s="663">
        <f t="shared" si="1"/>
        <v>100</v>
      </c>
      <c r="E15" s="657">
        <v>11648</v>
      </c>
      <c r="F15" s="658">
        <v>23.597577034500922</v>
      </c>
      <c r="G15" s="669">
        <v>19242</v>
      </c>
      <c r="H15" s="663">
        <v>38.982192419116309</v>
      </c>
      <c r="I15" s="669">
        <v>12428</v>
      </c>
      <c r="J15" s="663">
        <v>25.177771925204105</v>
      </c>
      <c r="K15" s="669">
        <v>6043</v>
      </c>
      <c r="L15" s="663">
        <v>12.242458621178663</v>
      </c>
      <c r="M15" s="657">
        <v>0</v>
      </c>
      <c r="N15" s="658">
        <v>0</v>
      </c>
      <c r="O15" s="669">
        <v>0</v>
      </c>
      <c r="P15" s="663">
        <f t="shared" ref="P15" si="7">IFERROR(O15/$C15*100,"-")</f>
        <v>0</v>
      </c>
      <c r="R15" s="1027"/>
    </row>
    <row r="16" spans="1:21" s="647" customFormat="1" ht="16.5" customHeight="1" x14ac:dyDescent="0.2">
      <c r="A16" s="647">
        <v>8</v>
      </c>
      <c r="B16" s="672" t="s">
        <v>43</v>
      </c>
      <c r="C16" s="669">
        <f t="shared" si="0"/>
        <v>9097</v>
      </c>
      <c r="D16" s="663">
        <f t="shared" si="1"/>
        <v>100</v>
      </c>
      <c r="E16" s="657">
        <v>775</v>
      </c>
      <c r="F16" s="658">
        <v>8.5192920743102132</v>
      </c>
      <c r="G16" s="669">
        <v>6223</v>
      </c>
      <c r="H16" s="663">
        <v>68.407167197977358</v>
      </c>
      <c r="I16" s="669">
        <v>364</v>
      </c>
      <c r="J16" s="663">
        <v>4.0013191161921515</v>
      </c>
      <c r="K16" s="669">
        <v>1735</v>
      </c>
      <c r="L16" s="663">
        <v>19.072221611520281</v>
      </c>
      <c r="M16" s="657">
        <v>0</v>
      </c>
      <c r="N16" s="658">
        <v>0</v>
      </c>
      <c r="O16" s="669">
        <v>0</v>
      </c>
      <c r="P16" s="663">
        <f t="shared" ref="P16" si="8">IFERROR(O16/$C16*100,"-")</f>
        <v>0</v>
      </c>
      <c r="R16" s="1027"/>
    </row>
    <row r="17" spans="1:18" s="647" customFormat="1" ht="16.5" customHeight="1" x14ac:dyDescent="0.2">
      <c r="A17" s="647">
        <v>9</v>
      </c>
      <c r="B17" s="672" t="s">
        <v>44</v>
      </c>
      <c r="C17" s="669">
        <f t="shared" si="0"/>
        <v>21543</v>
      </c>
      <c r="D17" s="663">
        <f t="shared" si="1"/>
        <v>100</v>
      </c>
      <c r="E17" s="657">
        <v>10096</v>
      </c>
      <c r="F17" s="658">
        <v>46.864410713456806</v>
      </c>
      <c r="G17" s="669">
        <v>9981</v>
      </c>
      <c r="H17" s="663">
        <v>46.330594624704077</v>
      </c>
      <c r="I17" s="669">
        <v>1466</v>
      </c>
      <c r="J17" s="663">
        <v>6.8049946618391131</v>
      </c>
      <c r="K17" s="669">
        <v>0</v>
      </c>
      <c r="L17" s="663">
        <v>0</v>
      </c>
      <c r="M17" s="657">
        <v>0</v>
      </c>
      <c r="N17" s="658">
        <v>0</v>
      </c>
      <c r="O17" s="669">
        <v>0</v>
      </c>
      <c r="P17" s="663">
        <f t="shared" ref="P17" si="9">IFERROR(O17/$C17*100,"-")</f>
        <v>0</v>
      </c>
      <c r="R17" s="1027"/>
    </row>
    <row r="18" spans="1:18" s="647" customFormat="1" ht="16.5" customHeight="1" x14ac:dyDescent="0.2">
      <c r="A18" s="647">
        <v>10</v>
      </c>
      <c r="B18" s="672" t="s">
        <v>6</v>
      </c>
      <c r="C18" s="669">
        <f t="shared" si="0"/>
        <v>21175</v>
      </c>
      <c r="D18" s="663">
        <f t="shared" si="1"/>
        <v>100</v>
      </c>
      <c r="E18" s="657">
        <v>11526</v>
      </c>
      <c r="F18" s="658">
        <v>54.43211334120425</v>
      </c>
      <c r="G18" s="669">
        <v>8205</v>
      </c>
      <c r="H18" s="663">
        <v>38.748524203069657</v>
      </c>
      <c r="I18" s="669">
        <v>533</v>
      </c>
      <c r="J18" s="663">
        <v>2.5171192443919717</v>
      </c>
      <c r="K18" s="669">
        <v>911</v>
      </c>
      <c r="L18" s="663">
        <v>4.3022432113341207</v>
      </c>
      <c r="M18" s="657">
        <v>0</v>
      </c>
      <c r="N18" s="658">
        <v>0</v>
      </c>
      <c r="O18" s="669">
        <v>0</v>
      </c>
      <c r="P18" s="663">
        <f t="shared" ref="P18" si="10">IFERROR(O18/$C18*100,"-")</f>
        <v>0</v>
      </c>
      <c r="R18" s="1027"/>
    </row>
    <row r="19" spans="1:18" s="645" customFormat="1" ht="16.5" customHeight="1" x14ac:dyDescent="0.2">
      <c r="A19" s="645">
        <v>11</v>
      </c>
      <c r="B19" s="672" t="s">
        <v>5</v>
      </c>
      <c r="C19" s="669">
        <f t="shared" si="0"/>
        <v>17627</v>
      </c>
      <c r="D19" s="663">
        <f t="shared" si="1"/>
        <v>100</v>
      </c>
      <c r="E19" s="657">
        <v>13614</v>
      </c>
      <c r="F19" s="658">
        <v>77.233789073580311</v>
      </c>
      <c r="G19" s="669">
        <v>2228</v>
      </c>
      <c r="H19" s="663">
        <v>12.639700459522324</v>
      </c>
      <c r="I19" s="669">
        <v>755</v>
      </c>
      <c r="J19" s="663">
        <v>4.283201906166676</v>
      </c>
      <c r="K19" s="669">
        <v>1030</v>
      </c>
      <c r="L19" s="663">
        <v>5.8433085607306969</v>
      </c>
      <c r="M19" s="657">
        <v>0</v>
      </c>
      <c r="N19" s="658">
        <v>0</v>
      </c>
      <c r="O19" s="669">
        <v>0</v>
      </c>
      <c r="P19" s="663">
        <f t="shared" ref="P19" si="11">IFERROR(O19/$C19*100,"-")</f>
        <v>0</v>
      </c>
      <c r="R19" s="1027"/>
    </row>
    <row r="20" spans="1:18" s="645" customFormat="1" ht="16.5" customHeight="1" x14ac:dyDescent="0.2">
      <c r="A20" s="645">
        <v>12</v>
      </c>
      <c r="B20" s="672" t="s">
        <v>38</v>
      </c>
      <c r="C20" s="669">
        <f t="shared" si="0"/>
        <v>11441</v>
      </c>
      <c r="D20" s="663">
        <f t="shared" si="1"/>
        <v>100</v>
      </c>
      <c r="E20" s="657">
        <v>1856</v>
      </c>
      <c r="F20" s="658">
        <v>16.222358185473297</v>
      </c>
      <c r="G20" s="669">
        <v>5000</v>
      </c>
      <c r="H20" s="663">
        <v>43.702473560003497</v>
      </c>
      <c r="I20" s="669">
        <v>2476</v>
      </c>
      <c r="J20" s="663">
        <v>21.641464906913733</v>
      </c>
      <c r="K20" s="669">
        <v>2109</v>
      </c>
      <c r="L20" s="663">
        <v>18.433703347609477</v>
      </c>
      <c r="M20" s="657">
        <v>0</v>
      </c>
      <c r="N20" s="658">
        <v>0</v>
      </c>
      <c r="O20" s="669">
        <v>0</v>
      </c>
      <c r="P20" s="663">
        <f t="shared" ref="P20" si="12">IFERROR(O20/$C20*100,"-")</f>
        <v>0</v>
      </c>
      <c r="R20" s="1027"/>
    </row>
    <row r="21" spans="1:18" s="645" customFormat="1" ht="16.5" customHeight="1" x14ac:dyDescent="0.2">
      <c r="A21" s="645">
        <v>13</v>
      </c>
      <c r="B21" s="672" t="s">
        <v>45</v>
      </c>
      <c r="C21" s="669">
        <f t="shared" si="0"/>
        <v>24644</v>
      </c>
      <c r="D21" s="663">
        <f t="shared" si="1"/>
        <v>100</v>
      </c>
      <c r="E21" s="657">
        <v>2789</v>
      </c>
      <c r="F21" s="658">
        <v>11.317156305794514</v>
      </c>
      <c r="G21" s="669">
        <v>14611</v>
      </c>
      <c r="H21" s="663">
        <v>59.288264892062983</v>
      </c>
      <c r="I21" s="669">
        <v>2077</v>
      </c>
      <c r="J21" s="663">
        <v>8.4280149326408047</v>
      </c>
      <c r="K21" s="669">
        <v>5167</v>
      </c>
      <c r="L21" s="663">
        <v>20.966563869501702</v>
      </c>
      <c r="M21" s="657">
        <v>0</v>
      </c>
      <c r="N21" s="658">
        <v>0</v>
      </c>
      <c r="O21" s="669">
        <v>0</v>
      </c>
      <c r="P21" s="663">
        <f t="shared" ref="P21" si="13">IFERROR(O21/$C21*100,"-")</f>
        <v>0</v>
      </c>
      <c r="R21" s="1027"/>
    </row>
    <row r="22" spans="1:18" s="645" customFormat="1" ht="16.5" customHeight="1" x14ac:dyDescent="0.2">
      <c r="A22" s="645">
        <v>14</v>
      </c>
      <c r="B22" s="672" t="s">
        <v>46</v>
      </c>
      <c r="C22" s="669">
        <f t="shared" si="0"/>
        <v>1113</v>
      </c>
      <c r="D22" s="663">
        <f t="shared" si="1"/>
        <v>100</v>
      </c>
      <c r="E22" s="657">
        <v>24</v>
      </c>
      <c r="F22" s="658">
        <v>2.1563342318059302</v>
      </c>
      <c r="G22" s="669">
        <v>603</v>
      </c>
      <c r="H22" s="663">
        <v>54.177897574123989</v>
      </c>
      <c r="I22" s="669">
        <v>208</v>
      </c>
      <c r="J22" s="663">
        <v>18.688230008984728</v>
      </c>
      <c r="K22" s="669">
        <v>278</v>
      </c>
      <c r="L22" s="663">
        <v>24.977538185085354</v>
      </c>
      <c r="M22" s="657">
        <v>0</v>
      </c>
      <c r="N22" s="658">
        <v>0</v>
      </c>
      <c r="O22" s="669">
        <v>0</v>
      </c>
      <c r="P22" s="663">
        <f t="shared" ref="P22" si="14">IFERROR(O22/$C22*100,"-")</f>
        <v>0</v>
      </c>
      <c r="R22" s="1027"/>
    </row>
    <row r="23" spans="1:18" s="645" customFormat="1" ht="16.5" customHeight="1" x14ac:dyDescent="0.2">
      <c r="A23" s="645">
        <v>15</v>
      </c>
      <c r="B23" s="672" t="s">
        <v>47</v>
      </c>
      <c r="C23" s="669">
        <f t="shared" si="0"/>
        <v>2517</v>
      </c>
      <c r="D23" s="663">
        <f t="shared" si="1"/>
        <v>100</v>
      </c>
      <c r="E23" s="657">
        <v>1386</v>
      </c>
      <c r="F23" s="658">
        <v>55.065554231227651</v>
      </c>
      <c r="G23" s="669">
        <v>726</v>
      </c>
      <c r="H23" s="663">
        <v>28.843861740166865</v>
      </c>
      <c r="I23" s="669">
        <v>297</v>
      </c>
      <c r="J23" s="663">
        <v>11.799761620977355</v>
      </c>
      <c r="K23" s="669">
        <v>108</v>
      </c>
      <c r="L23" s="663">
        <v>4.2908224076281289</v>
      </c>
      <c r="M23" s="657">
        <v>0</v>
      </c>
      <c r="N23" s="658">
        <v>0</v>
      </c>
      <c r="O23" s="669">
        <v>0</v>
      </c>
      <c r="P23" s="663">
        <f t="shared" ref="P23" si="15">IFERROR(O23/$C23*100,"-")</f>
        <v>0</v>
      </c>
      <c r="R23" s="1027"/>
    </row>
    <row r="24" spans="1:18" s="645" customFormat="1" ht="16.5" customHeight="1" x14ac:dyDescent="0.2">
      <c r="A24" s="645">
        <v>16</v>
      </c>
      <c r="B24" s="672" t="s">
        <v>48</v>
      </c>
      <c r="C24" s="669">
        <f t="shared" si="0"/>
        <v>1325</v>
      </c>
      <c r="D24" s="663">
        <f t="shared" si="1"/>
        <v>100</v>
      </c>
      <c r="E24" s="657">
        <v>0</v>
      </c>
      <c r="F24" s="658">
        <v>0</v>
      </c>
      <c r="G24" s="669">
        <v>1319</v>
      </c>
      <c r="H24" s="663">
        <v>99.547169811320757</v>
      </c>
      <c r="I24" s="669">
        <v>6</v>
      </c>
      <c r="J24" s="663">
        <v>0.45283018867924529</v>
      </c>
      <c r="K24" s="669">
        <v>0</v>
      </c>
      <c r="L24" s="663">
        <v>0</v>
      </c>
      <c r="M24" s="657">
        <v>0</v>
      </c>
      <c r="N24" s="658">
        <v>0</v>
      </c>
      <c r="O24" s="669">
        <v>0</v>
      </c>
      <c r="P24" s="663">
        <f t="shared" ref="P24" si="16">IFERROR(O24/$C24*100,"-")</f>
        <v>0</v>
      </c>
      <c r="R24" s="1027"/>
    </row>
    <row r="25" spans="1:18" s="645" customFormat="1" ht="16.5" customHeight="1" x14ac:dyDescent="0.2">
      <c r="A25" s="645">
        <v>17</v>
      </c>
      <c r="B25" s="672" t="s">
        <v>49</v>
      </c>
      <c r="C25" s="669">
        <f>E25+G25+I25+K25+M25+O25</f>
        <v>1018</v>
      </c>
      <c r="D25" s="663">
        <f t="shared" si="1"/>
        <v>100</v>
      </c>
      <c r="E25" s="657">
        <v>0</v>
      </c>
      <c r="F25" s="658">
        <v>0</v>
      </c>
      <c r="G25" s="669">
        <v>857</v>
      </c>
      <c r="H25" s="663">
        <v>84.184675834970534</v>
      </c>
      <c r="I25" s="669">
        <v>64</v>
      </c>
      <c r="J25" s="663">
        <v>6.2868369351669937</v>
      </c>
      <c r="K25" s="669">
        <v>0</v>
      </c>
      <c r="L25" s="663">
        <v>0</v>
      </c>
      <c r="M25" s="657">
        <v>97</v>
      </c>
      <c r="N25" s="658">
        <v>9.5284872298624759</v>
      </c>
      <c r="O25" s="669">
        <v>0</v>
      </c>
      <c r="P25" s="663">
        <f t="shared" ref="P25" si="17">IFERROR(O25/$C25*100,"-")</f>
        <v>0</v>
      </c>
      <c r="R25" s="1027"/>
    </row>
    <row r="26" spans="1:18" s="645" customFormat="1" ht="16.5" customHeight="1" x14ac:dyDescent="0.2">
      <c r="B26" s="672" t="s">
        <v>4</v>
      </c>
      <c r="C26" s="669">
        <f t="shared" si="0"/>
        <v>4</v>
      </c>
      <c r="D26" s="663">
        <f t="shared" si="1"/>
        <v>100</v>
      </c>
      <c r="E26" s="657">
        <v>1</v>
      </c>
      <c r="F26" s="658">
        <v>25</v>
      </c>
      <c r="G26" s="669">
        <v>3</v>
      </c>
      <c r="H26" s="663">
        <v>75</v>
      </c>
      <c r="I26" s="669">
        <v>0</v>
      </c>
      <c r="J26" s="663">
        <v>0</v>
      </c>
      <c r="K26" s="669">
        <v>0</v>
      </c>
      <c r="L26" s="663">
        <v>0</v>
      </c>
      <c r="M26" s="657">
        <v>0</v>
      </c>
      <c r="N26" s="658">
        <v>0</v>
      </c>
      <c r="O26" s="669">
        <v>0</v>
      </c>
      <c r="P26" s="663">
        <f t="shared" ref="P26" si="18">IFERROR(O26/$C26*100,"-")</f>
        <v>0</v>
      </c>
      <c r="R26" s="1027"/>
    </row>
    <row r="27" spans="1:18" s="643" customFormat="1" ht="14.25" x14ac:dyDescent="0.2">
      <c r="B27" s="664" t="s">
        <v>3</v>
      </c>
      <c r="C27" s="670">
        <f>SUM(C9:C26)</f>
        <v>188978</v>
      </c>
      <c r="D27" s="667">
        <f>C27/$C27*100</f>
        <v>100</v>
      </c>
      <c r="E27" s="665">
        <f>SUM(E9:E26)</f>
        <v>62295</v>
      </c>
      <c r="F27" s="666">
        <f>E27/$C27*100</f>
        <v>32.964154557673382</v>
      </c>
      <c r="G27" s="670">
        <f>SUM(G9:G26)</f>
        <v>83822</v>
      </c>
      <c r="H27" s="667">
        <f>G27/$C27*100</f>
        <v>44.355427615912966</v>
      </c>
      <c r="I27" s="670">
        <f>SUM(I9:I26)</f>
        <v>22735</v>
      </c>
      <c r="J27" s="667">
        <f>I27/$C27*100</f>
        <v>12.030500904867234</v>
      </c>
      <c r="K27" s="670">
        <f>SUM(K9:K26)</f>
        <v>19933</v>
      </c>
      <c r="L27" s="667">
        <f>K27/$C27*100</f>
        <v>10.547788631480913</v>
      </c>
      <c r="M27" s="665">
        <f>SUM(M9:M26)</f>
        <v>193</v>
      </c>
      <c r="N27" s="666">
        <f>M27/$C27*100</f>
        <v>0.10212829006551027</v>
      </c>
      <c r="O27" s="670">
        <f>SUM(O9:O26)</f>
        <v>0</v>
      </c>
      <c r="P27" s="667">
        <f>O27/$C27*100</f>
        <v>0</v>
      </c>
    </row>
    <row r="28" spans="1:18" s="643" customFormat="1" ht="14.25" hidden="1" x14ac:dyDescent="0.2">
      <c r="A28" s="640">
        <v>18</v>
      </c>
      <c r="B28" s="640" t="s">
        <v>42</v>
      </c>
      <c r="C28" s="648"/>
      <c r="D28" s="649"/>
      <c r="E28" s="648"/>
      <c r="F28" s="649"/>
      <c r="G28" s="648"/>
      <c r="H28" s="649"/>
      <c r="I28" s="648"/>
      <c r="J28" s="649"/>
      <c r="K28" s="648"/>
      <c r="L28" s="649"/>
      <c r="M28" s="648"/>
      <c r="N28" s="649"/>
      <c r="O28" s="648"/>
      <c r="P28" s="649"/>
    </row>
    <row r="29" spans="1:18" s="651" customFormat="1" hidden="1" x14ac:dyDescent="0.2">
      <c r="A29" s="640">
        <v>19</v>
      </c>
      <c r="B29" s="640" t="s">
        <v>50</v>
      </c>
      <c r="C29" s="650"/>
      <c r="D29" s="650"/>
      <c r="E29" s="650"/>
      <c r="F29" s="650"/>
      <c r="G29" s="650"/>
      <c r="H29" s="650"/>
      <c r="I29" s="650"/>
      <c r="K29" s="650"/>
      <c r="L29" s="650"/>
      <c r="M29" s="650"/>
      <c r="N29" s="650"/>
      <c r="O29" s="650"/>
      <c r="P29" s="650"/>
    </row>
    <row r="30" spans="1:18" hidden="1" x14ac:dyDescent="0.2">
      <c r="C30" s="653"/>
      <c r="D30" s="653"/>
      <c r="E30" s="653"/>
      <c r="F30" s="653"/>
      <c r="G30" s="653"/>
      <c r="H30" s="653"/>
      <c r="I30" s="653"/>
      <c r="J30" s="653"/>
      <c r="K30" s="653"/>
      <c r="L30" s="653"/>
      <c r="M30" s="653"/>
      <c r="N30" s="653"/>
      <c r="O30" s="653"/>
      <c r="P30" s="653"/>
    </row>
    <row r="31" spans="1:18" hidden="1" x14ac:dyDescent="0.2">
      <c r="B31" s="654"/>
      <c r="C31" s="655"/>
      <c r="D31" s="655"/>
      <c r="E31" s="655"/>
      <c r="F31" s="655"/>
      <c r="G31" s="655"/>
      <c r="M31" s="654"/>
      <c r="N31" s="654"/>
    </row>
    <row r="32" spans="1:18" hidden="1" x14ac:dyDescent="0.2">
      <c r="B32" s="654"/>
      <c r="D32" s="654"/>
      <c r="M32" s="654"/>
      <c r="N32" s="654"/>
    </row>
    <row r="33" spans="2:14" hidden="1" x14ac:dyDescent="0.2">
      <c r="B33" s="654"/>
      <c r="D33" s="654"/>
      <c r="M33" s="654"/>
      <c r="N33" s="654"/>
    </row>
    <row r="34" spans="2:14" hidden="1" x14ac:dyDescent="0.2">
      <c r="B34" s="654"/>
      <c r="D34" s="654"/>
      <c r="M34" s="654"/>
      <c r="N34" s="654"/>
    </row>
    <row r="35" spans="2:14" hidden="1" x14ac:dyDescent="0.2">
      <c r="B35" s="654"/>
      <c r="D35" s="654"/>
      <c r="M35" s="654"/>
      <c r="N35" s="654"/>
    </row>
    <row r="36" spans="2:14" hidden="1" x14ac:dyDescent="0.2">
      <c r="B36" s="654"/>
      <c r="D36" s="654"/>
      <c r="M36" s="654"/>
      <c r="N36" s="654"/>
    </row>
    <row r="37" spans="2:14" hidden="1" x14ac:dyDescent="0.2">
      <c r="B37" s="654"/>
      <c r="D37" s="654"/>
      <c r="M37" s="654"/>
      <c r="N37" s="654"/>
    </row>
    <row r="38" spans="2:14" hidden="1" x14ac:dyDescent="0.2">
      <c r="B38" s="654"/>
      <c r="D38" s="654"/>
      <c r="M38" s="654"/>
      <c r="N38" s="654"/>
    </row>
    <row r="39" spans="2:14" hidden="1" x14ac:dyDescent="0.2">
      <c r="B39" s="654"/>
      <c r="D39" s="654"/>
      <c r="M39" s="654"/>
      <c r="N39" s="654"/>
    </row>
    <row r="40" spans="2:14" hidden="1" x14ac:dyDescent="0.2">
      <c r="B40" s="654"/>
      <c r="D40" s="654"/>
      <c r="M40" s="654"/>
      <c r="N40" s="654"/>
    </row>
    <row r="41" spans="2:14" x14ac:dyDescent="0.2">
      <c r="B41" s="654"/>
      <c r="D41" s="654"/>
      <c r="M41" s="654"/>
      <c r="N41" s="654"/>
    </row>
    <row r="42" spans="2:14" x14ac:dyDescent="0.2">
      <c r="B42" s="654"/>
      <c r="D42" s="654"/>
      <c r="M42" s="654"/>
      <c r="N42" s="654"/>
    </row>
    <row r="43" spans="2:14" x14ac:dyDescent="0.2">
      <c r="B43" s="654"/>
      <c r="D43" s="654"/>
      <c r="M43" s="654"/>
      <c r="N43" s="654"/>
    </row>
    <row r="44" spans="2:14" x14ac:dyDescent="0.2">
      <c r="D44" s="654"/>
      <c r="M44" s="654"/>
      <c r="N44" s="654"/>
    </row>
    <row r="45" spans="2:14" x14ac:dyDescent="0.2">
      <c r="D45" s="654"/>
      <c r="M45" s="654"/>
      <c r="N45" s="654"/>
    </row>
    <row r="46" spans="2:14" x14ac:dyDescent="0.2">
      <c r="D46" s="654"/>
      <c r="M46" s="654"/>
      <c r="N46" s="654"/>
    </row>
    <row r="47" spans="2:14" x14ac:dyDescent="0.2">
      <c r="D47" s="654"/>
      <c r="M47" s="654"/>
      <c r="N47" s="654"/>
    </row>
    <row r="48" spans="2:14" x14ac:dyDescent="0.2">
      <c r="D48" s="654"/>
    </row>
    <row r="49" spans="4:4" x14ac:dyDescent="0.2">
      <c r="D49" s="654"/>
    </row>
    <row r="50" spans="4:4" x14ac:dyDescent="0.2">
      <c r="D50" s="654"/>
    </row>
    <row r="51" spans="4:4" x14ac:dyDescent="0.2">
      <c r="D51" s="654"/>
    </row>
    <row r="52" spans="4:4" x14ac:dyDescent="0.2">
      <c r="D52" s="654"/>
    </row>
    <row r="53" spans="4:4" x14ac:dyDescent="0.2">
      <c r="D53" s="654"/>
    </row>
    <row r="54" spans="4:4" x14ac:dyDescent="0.2">
      <c r="D54" s="654"/>
    </row>
    <row r="55" spans="4:4" x14ac:dyDescent="0.2">
      <c r="D55" s="654"/>
    </row>
    <row r="56" spans="4:4" x14ac:dyDescent="0.2">
      <c r="D56" s="654"/>
    </row>
    <row r="57" spans="4:4" x14ac:dyDescent="0.2">
      <c r="D57" s="654"/>
    </row>
    <row r="58" spans="4:4" x14ac:dyDescent="0.2">
      <c r="D58" s="654"/>
    </row>
    <row r="59" spans="4:4" x14ac:dyDescent="0.2">
      <c r="D59" s="654"/>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47">
    <tabColor theme="0"/>
    <pageSetUpPr fitToPage="1"/>
  </sheetPr>
  <dimension ref="A1:U59"/>
  <sheetViews>
    <sheetView zoomScaleNormal="100" workbookViewId="0"/>
  </sheetViews>
  <sheetFormatPr baseColWidth="10" defaultColWidth="11.42578125" defaultRowHeight="15" x14ac:dyDescent="0.2"/>
  <cols>
    <col min="1" max="1" width="0.5703125" style="652" customWidth="1"/>
    <col min="2" max="2" width="26.5703125" style="652" bestFit="1" customWidth="1"/>
    <col min="3" max="3" width="7.85546875" style="652" customWidth="1"/>
    <col min="4" max="4" width="7" style="652" bestFit="1" customWidth="1"/>
    <col min="5" max="5" width="8.5703125" style="652" customWidth="1"/>
    <col min="6" max="6" width="5.42578125" style="652" customWidth="1"/>
    <col min="7" max="7" width="8.28515625" style="652" customWidth="1"/>
    <col min="8" max="8" width="7" style="652" bestFit="1" customWidth="1"/>
    <col min="9" max="9" width="9.7109375" style="652" customWidth="1"/>
    <col min="10" max="10" width="6" style="652" customWidth="1"/>
    <col min="11" max="11" width="7" style="652" customWidth="1"/>
    <col min="12" max="12" width="6" style="652" customWidth="1"/>
    <col min="13" max="13" width="7.140625" style="652" customWidth="1"/>
    <col min="14" max="14" width="6" style="652" customWidth="1"/>
    <col min="15" max="15" width="7.140625" style="652" customWidth="1"/>
    <col min="16" max="16" width="7.28515625" style="652" customWidth="1"/>
    <col min="17" max="16384" width="11.42578125" style="652"/>
  </cols>
  <sheetData>
    <row r="1" spans="1:21" s="631" customFormat="1" ht="12.75" customHeight="1" x14ac:dyDescent="0.2">
      <c r="B1" s="632" t="s">
        <v>35</v>
      </c>
      <c r="E1" s="633" t="s">
        <v>203</v>
      </c>
      <c r="F1" s="633"/>
      <c r="G1" s="633" t="s">
        <v>204</v>
      </c>
      <c r="H1" s="633"/>
      <c r="I1" s="633" t="s">
        <v>205</v>
      </c>
      <c r="J1" s="633"/>
      <c r="K1" s="633" t="s">
        <v>206</v>
      </c>
      <c r="L1" s="633"/>
      <c r="M1" s="633" t="s">
        <v>207</v>
      </c>
      <c r="N1" s="633"/>
      <c r="O1" s="633" t="s">
        <v>208</v>
      </c>
    </row>
    <row r="2" spans="1:21" s="634" customFormat="1" ht="48" customHeight="1" x14ac:dyDescent="0.2">
      <c r="B2" s="635"/>
      <c r="C2" s="635"/>
      <c r="D2" s="635"/>
      <c r="E2" s="635"/>
      <c r="F2" s="635"/>
      <c r="G2" s="635"/>
      <c r="H2" s="635"/>
    </row>
    <row r="3" spans="1:21" s="636" customFormat="1" ht="19.5" x14ac:dyDescent="0.2">
      <c r="B3" s="1047" t="s">
        <v>455</v>
      </c>
      <c r="C3" s="1047"/>
      <c r="D3" s="1047"/>
      <c r="E3" s="1047"/>
      <c r="F3" s="1047"/>
      <c r="G3" s="1047"/>
      <c r="H3" s="1047"/>
      <c r="I3" s="1047"/>
      <c r="J3" s="1047"/>
      <c r="K3" s="1047"/>
      <c r="L3" s="1047"/>
      <c r="M3" s="1047"/>
      <c r="N3" s="1047"/>
      <c r="O3" s="1047"/>
      <c r="P3" s="1047"/>
    </row>
    <row r="4" spans="1:21" s="636" customFormat="1" x14ac:dyDescent="0.2">
      <c r="B4" s="1061" t="str">
        <f>porsaad!B6</f>
        <v>Situación a 28 de febrero de 2023</v>
      </c>
      <c r="C4" s="1061"/>
      <c r="D4" s="1061"/>
      <c r="E4" s="1061"/>
      <c r="F4" s="1061"/>
      <c r="G4" s="1061"/>
      <c r="H4" s="1061"/>
      <c r="I4" s="1061"/>
      <c r="J4" s="1061"/>
      <c r="K4" s="1061"/>
      <c r="L4" s="1061"/>
      <c r="M4" s="1061"/>
      <c r="N4" s="1061"/>
      <c r="O4" s="1061"/>
      <c r="P4" s="1061"/>
      <c r="Q4" s="637"/>
      <c r="R4" s="637"/>
      <c r="S4" s="637"/>
      <c r="T4" s="637"/>
      <c r="U4" s="637"/>
    </row>
    <row r="5" spans="1:21" s="471" customFormat="1" ht="7.5" customHeight="1" x14ac:dyDescent="0.2">
      <c r="B5" s="638"/>
      <c r="C5" s="639" t="s">
        <v>203</v>
      </c>
      <c r="D5" s="639"/>
      <c r="E5" s="639" t="s">
        <v>204</v>
      </c>
      <c r="F5" s="639"/>
      <c r="G5" s="639" t="s">
        <v>205</v>
      </c>
      <c r="H5" s="639"/>
      <c r="I5" s="639" t="s">
        <v>206</v>
      </c>
      <c r="J5" s="639"/>
      <c r="K5" s="640" t="s">
        <v>207</v>
      </c>
      <c r="L5" s="639"/>
      <c r="M5" s="640" t="s">
        <v>208</v>
      </c>
      <c r="O5" s="640" t="s">
        <v>208</v>
      </c>
    </row>
    <row r="6" spans="1:21" s="636" customFormat="1" ht="15" customHeight="1" x14ac:dyDescent="0.2">
      <c r="B6" s="656"/>
      <c r="C6" s="1184" t="s">
        <v>209</v>
      </c>
      <c r="D6" s="1185"/>
      <c r="E6" s="1185"/>
      <c r="F6" s="1185"/>
      <c r="G6" s="1185"/>
      <c r="H6" s="1185"/>
      <c r="I6" s="1185"/>
      <c r="J6" s="1185"/>
      <c r="K6" s="1185"/>
      <c r="L6" s="1185"/>
      <c r="M6" s="1185"/>
      <c r="N6" s="1185"/>
      <c r="O6" s="1185"/>
      <c r="P6" s="1186"/>
    </row>
    <row r="7" spans="1:21" s="636" customFormat="1" ht="57" customHeight="1" x14ac:dyDescent="0.2">
      <c r="B7" s="1187" t="s">
        <v>15</v>
      </c>
      <c r="C7" s="1183" t="s">
        <v>3</v>
      </c>
      <c r="D7" s="1183"/>
      <c r="E7" s="1183" t="s">
        <v>210</v>
      </c>
      <c r="F7" s="1183"/>
      <c r="G7" s="1183" t="s">
        <v>211</v>
      </c>
      <c r="H7" s="1183"/>
      <c r="I7" s="1183" t="s">
        <v>212</v>
      </c>
      <c r="J7" s="1183"/>
      <c r="K7" s="1183" t="s">
        <v>213</v>
      </c>
      <c r="L7" s="1183"/>
      <c r="M7" s="1183" t="s">
        <v>214</v>
      </c>
      <c r="N7" s="1183"/>
      <c r="O7" s="1183" t="s">
        <v>215</v>
      </c>
      <c r="P7" s="1183"/>
    </row>
    <row r="8" spans="1:21" s="641" customFormat="1" ht="12" customHeight="1" x14ac:dyDescent="0.2">
      <c r="B8" s="1188"/>
      <c r="C8" s="659" t="s">
        <v>12</v>
      </c>
      <c r="D8" s="659" t="s">
        <v>31</v>
      </c>
      <c r="E8" s="659" t="s">
        <v>12</v>
      </c>
      <c r="F8" s="659" t="s">
        <v>31</v>
      </c>
      <c r="G8" s="659" t="s">
        <v>12</v>
      </c>
      <c r="H8" s="659" t="s">
        <v>31</v>
      </c>
      <c r="I8" s="659" t="s">
        <v>12</v>
      </c>
      <c r="J8" s="659" t="s">
        <v>31</v>
      </c>
      <c r="K8" s="659" t="s">
        <v>12</v>
      </c>
      <c r="L8" s="659" t="s">
        <v>31</v>
      </c>
      <c r="M8" s="659" t="s">
        <v>12</v>
      </c>
      <c r="N8" s="659" t="s">
        <v>31</v>
      </c>
      <c r="O8" s="659" t="s">
        <v>12</v>
      </c>
      <c r="P8" s="659" t="s">
        <v>31</v>
      </c>
      <c r="R8" s="642"/>
    </row>
    <row r="9" spans="1:21" s="643" customFormat="1" ht="16.5" customHeight="1" x14ac:dyDescent="0.2">
      <c r="A9" s="643">
        <v>1</v>
      </c>
      <c r="B9" s="671" t="s">
        <v>11</v>
      </c>
      <c r="C9" s="668">
        <f>E9+G9+I9+K9+M9+O9</f>
        <v>2497</v>
      </c>
      <c r="D9" s="662">
        <f>IFERROR(C9/$C9*100,"-")</f>
        <v>100</v>
      </c>
      <c r="E9" s="660">
        <v>0</v>
      </c>
      <c r="F9" s="661">
        <v>0</v>
      </c>
      <c r="G9" s="668">
        <v>2427</v>
      </c>
      <c r="H9" s="662">
        <v>97.196635963155785</v>
      </c>
      <c r="I9" s="668">
        <v>70</v>
      </c>
      <c r="J9" s="662">
        <v>2.8033640368442128</v>
      </c>
      <c r="K9" s="668">
        <v>0</v>
      </c>
      <c r="L9" s="662">
        <v>0</v>
      </c>
      <c r="M9" s="660">
        <v>0</v>
      </c>
      <c r="N9" s="661">
        <v>0</v>
      </c>
      <c r="O9" s="668">
        <v>0</v>
      </c>
      <c r="P9" s="662">
        <f>IFERROR(O9/$C9*100,"-")</f>
        <v>0</v>
      </c>
      <c r="R9" s="644"/>
    </row>
    <row r="10" spans="1:21" s="645" customFormat="1" ht="16.5" customHeight="1" x14ac:dyDescent="0.2">
      <c r="A10" s="645">
        <v>2</v>
      </c>
      <c r="B10" s="672" t="s">
        <v>10</v>
      </c>
      <c r="C10" s="669">
        <f t="shared" ref="C10:C26" si="0">E10+G10+I10+K10+M10+O10</f>
        <v>3407</v>
      </c>
      <c r="D10" s="663">
        <f t="shared" ref="D10:D26" si="1">IFERROR(C10/$C10*100,"-")</f>
        <v>100</v>
      </c>
      <c r="E10" s="657">
        <v>3</v>
      </c>
      <c r="F10" s="658">
        <v>8.8054006457293804E-2</v>
      </c>
      <c r="G10" s="669">
        <v>3175</v>
      </c>
      <c r="H10" s="663">
        <v>93.190490167302613</v>
      </c>
      <c r="I10" s="669">
        <v>229</v>
      </c>
      <c r="J10" s="663">
        <v>6.7214558262400939</v>
      </c>
      <c r="K10" s="669">
        <v>0</v>
      </c>
      <c r="L10" s="663">
        <v>0</v>
      </c>
      <c r="M10" s="657">
        <v>0</v>
      </c>
      <c r="N10" s="658">
        <v>0</v>
      </c>
      <c r="O10" s="669">
        <v>0</v>
      </c>
      <c r="P10" s="663">
        <f t="shared" ref="P10:P26" si="2">IFERROR(O10/$C10*100,"-")</f>
        <v>0</v>
      </c>
      <c r="R10" s="646"/>
    </row>
    <row r="11" spans="1:21" s="645" customFormat="1" ht="16.5" customHeight="1" x14ac:dyDescent="0.2">
      <c r="A11" s="645">
        <v>3</v>
      </c>
      <c r="B11" s="672" t="s">
        <v>40</v>
      </c>
      <c r="C11" s="669">
        <f t="shared" si="0"/>
        <v>1298</v>
      </c>
      <c r="D11" s="663">
        <f t="shared" si="1"/>
        <v>100</v>
      </c>
      <c r="E11" s="657">
        <v>56</v>
      </c>
      <c r="F11" s="658">
        <v>4.3143297380585519</v>
      </c>
      <c r="G11" s="669">
        <v>1160</v>
      </c>
      <c r="H11" s="663">
        <v>89.368258859784291</v>
      </c>
      <c r="I11" s="669">
        <v>76</v>
      </c>
      <c r="J11" s="663">
        <v>5.8551617873651773</v>
      </c>
      <c r="K11" s="669">
        <v>1</v>
      </c>
      <c r="L11" s="663">
        <v>7.7041602465331288E-2</v>
      </c>
      <c r="M11" s="657">
        <v>5</v>
      </c>
      <c r="N11" s="658">
        <v>0.38520801232665641</v>
      </c>
      <c r="O11" s="669">
        <v>0</v>
      </c>
      <c r="P11" s="663">
        <f t="shared" si="2"/>
        <v>0</v>
      </c>
      <c r="R11" s="646"/>
    </row>
    <row r="12" spans="1:21" s="645" customFormat="1" ht="16.5" customHeight="1" x14ac:dyDescent="0.2">
      <c r="A12" s="645">
        <v>4</v>
      </c>
      <c r="B12" s="672" t="s">
        <v>41</v>
      </c>
      <c r="C12" s="669">
        <f t="shared" si="0"/>
        <v>432</v>
      </c>
      <c r="D12" s="663">
        <f t="shared" si="1"/>
        <v>100</v>
      </c>
      <c r="E12" s="657">
        <v>0</v>
      </c>
      <c r="F12" s="658">
        <v>0</v>
      </c>
      <c r="G12" s="669">
        <v>392</v>
      </c>
      <c r="H12" s="663">
        <v>90.740740740740748</v>
      </c>
      <c r="I12" s="669">
        <v>40</v>
      </c>
      <c r="J12" s="663">
        <v>9.2592592592592595</v>
      </c>
      <c r="K12" s="669">
        <v>0</v>
      </c>
      <c r="L12" s="663">
        <v>0</v>
      </c>
      <c r="M12" s="657">
        <v>0</v>
      </c>
      <c r="N12" s="658">
        <v>0</v>
      </c>
      <c r="O12" s="669">
        <v>0</v>
      </c>
      <c r="P12" s="663">
        <f t="shared" si="2"/>
        <v>0</v>
      </c>
      <c r="R12" s="646"/>
    </row>
    <row r="13" spans="1:21" s="645" customFormat="1" ht="16.5" customHeight="1" x14ac:dyDescent="0.2">
      <c r="A13" s="645">
        <v>5</v>
      </c>
      <c r="B13" s="672" t="s">
        <v>9</v>
      </c>
      <c r="C13" s="669">
        <f t="shared" si="0"/>
        <v>3576</v>
      </c>
      <c r="D13" s="663">
        <f t="shared" si="1"/>
        <v>100</v>
      </c>
      <c r="E13" s="657">
        <v>2181</v>
      </c>
      <c r="F13" s="658">
        <v>60.989932885906043</v>
      </c>
      <c r="G13" s="669">
        <v>859</v>
      </c>
      <c r="H13" s="663">
        <v>24.02125279642058</v>
      </c>
      <c r="I13" s="669">
        <v>191</v>
      </c>
      <c r="J13" s="663">
        <v>5.3411633109619689</v>
      </c>
      <c r="K13" s="669">
        <v>345</v>
      </c>
      <c r="L13" s="663">
        <v>9.6476510067114098</v>
      </c>
      <c r="M13" s="657">
        <v>0</v>
      </c>
      <c r="N13" s="658">
        <v>0</v>
      </c>
      <c r="O13" s="669">
        <v>0</v>
      </c>
      <c r="P13" s="663">
        <f t="shared" si="2"/>
        <v>0</v>
      </c>
      <c r="R13" s="646"/>
    </row>
    <row r="14" spans="1:21" s="645" customFormat="1" ht="16.5" customHeight="1" x14ac:dyDescent="0.2">
      <c r="A14" s="645">
        <v>6</v>
      </c>
      <c r="B14" s="672" t="s">
        <v>8</v>
      </c>
      <c r="C14" s="669">
        <f t="shared" si="0"/>
        <v>93</v>
      </c>
      <c r="D14" s="663">
        <f t="shared" si="1"/>
        <v>100</v>
      </c>
      <c r="E14" s="657">
        <v>0</v>
      </c>
      <c r="F14" s="658">
        <v>0</v>
      </c>
      <c r="G14" s="669">
        <v>93</v>
      </c>
      <c r="H14" s="663">
        <v>100</v>
      </c>
      <c r="I14" s="669">
        <v>0</v>
      </c>
      <c r="J14" s="663">
        <v>0</v>
      </c>
      <c r="K14" s="669">
        <v>0</v>
      </c>
      <c r="L14" s="663">
        <v>0</v>
      </c>
      <c r="M14" s="657">
        <v>0</v>
      </c>
      <c r="N14" s="658">
        <v>0</v>
      </c>
      <c r="O14" s="669">
        <v>0</v>
      </c>
      <c r="P14" s="663">
        <f t="shared" si="2"/>
        <v>0</v>
      </c>
    </row>
    <row r="15" spans="1:21" s="647" customFormat="1" ht="16.5" customHeight="1" x14ac:dyDescent="0.2">
      <c r="A15" s="647">
        <v>7</v>
      </c>
      <c r="B15" s="672" t="s">
        <v>7</v>
      </c>
      <c r="C15" s="669">
        <f t="shared" si="0"/>
        <v>15824</v>
      </c>
      <c r="D15" s="663">
        <f t="shared" si="1"/>
        <v>100</v>
      </c>
      <c r="E15" s="657">
        <v>1928</v>
      </c>
      <c r="F15" s="658">
        <v>12.1840242669363</v>
      </c>
      <c r="G15" s="669">
        <v>10338</v>
      </c>
      <c r="H15" s="663">
        <v>65.331142568250755</v>
      </c>
      <c r="I15" s="669">
        <v>1550</v>
      </c>
      <c r="J15" s="663">
        <v>9.7952477249747218</v>
      </c>
      <c r="K15" s="669">
        <v>2008</v>
      </c>
      <c r="L15" s="663">
        <v>12.689585439838218</v>
      </c>
      <c r="M15" s="657">
        <v>0</v>
      </c>
      <c r="N15" s="658">
        <v>0</v>
      </c>
      <c r="O15" s="669">
        <v>0</v>
      </c>
      <c r="P15" s="663">
        <f t="shared" si="2"/>
        <v>0</v>
      </c>
    </row>
    <row r="16" spans="1:21" s="647" customFormat="1" ht="16.5" customHeight="1" x14ac:dyDescent="0.2">
      <c r="A16" s="647">
        <v>8</v>
      </c>
      <c r="B16" s="672" t="s">
        <v>43</v>
      </c>
      <c r="C16" s="669">
        <f t="shared" si="0"/>
        <v>3144</v>
      </c>
      <c r="D16" s="663">
        <f t="shared" si="1"/>
        <v>100</v>
      </c>
      <c r="E16" s="657">
        <v>155</v>
      </c>
      <c r="F16" s="658">
        <v>4.9300254452926211</v>
      </c>
      <c r="G16" s="669">
        <v>2368</v>
      </c>
      <c r="H16" s="663">
        <v>75.318066157760811</v>
      </c>
      <c r="I16" s="669">
        <v>134</v>
      </c>
      <c r="J16" s="663">
        <v>4.2620865139949107</v>
      </c>
      <c r="K16" s="669">
        <v>487</v>
      </c>
      <c r="L16" s="663">
        <v>15.489821882951654</v>
      </c>
      <c r="M16" s="657">
        <v>0</v>
      </c>
      <c r="N16" s="658">
        <v>0</v>
      </c>
      <c r="O16" s="669">
        <v>0</v>
      </c>
      <c r="P16" s="663">
        <f t="shared" si="2"/>
        <v>0</v>
      </c>
    </row>
    <row r="17" spans="1:16" s="647" customFormat="1" ht="16.5" customHeight="1" x14ac:dyDescent="0.2">
      <c r="A17" s="647">
        <v>9</v>
      </c>
      <c r="B17" s="672" t="s">
        <v>44</v>
      </c>
      <c r="C17" s="669">
        <f t="shared" si="0"/>
        <v>5467</v>
      </c>
      <c r="D17" s="663">
        <f t="shared" si="1"/>
        <v>100</v>
      </c>
      <c r="E17" s="657">
        <v>967</v>
      </c>
      <c r="F17" s="658">
        <v>17.687945856959942</v>
      </c>
      <c r="G17" s="669">
        <v>4227</v>
      </c>
      <c r="H17" s="663">
        <v>77.318456191695631</v>
      </c>
      <c r="I17" s="669">
        <v>273</v>
      </c>
      <c r="J17" s="663">
        <v>4.9935979513444302</v>
      </c>
      <c r="K17" s="669">
        <v>0</v>
      </c>
      <c r="L17" s="663">
        <v>0</v>
      </c>
      <c r="M17" s="657">
        <v>0</v>
      </c>
      <c r="N17" s="658">
        <v>0</v>
      </c>
      <c r="O17" s="669">
        <v>0</v>
      </c>
      <c r="P17" s="663">
        <f t="shared" si="2"/>
        <v>0</v>
      </c>
    </row>
    <row r="18" spans="1:16" s="647" customFormat="1" ht="16.5" customHeight="1" x14ac:dyDescent="0.2">
      <c r="A18" s="647">
        <v>10</v>
      </c>
      <c r="B18" s="672" t="s">
        <v>6</v>
      </c>
      <c r="C18" s="669">
        <f t="shared" si="0"/>
        <v>6659</v>
      </c>
      <c r="D18" s="663">
        <f t="shared" si="1"/>
        <v>100</v>
      </c>
      <c r="E18" s="657">
        <v>2516</v>
      </c>
      <c r="F18" s="658">
        <v>37.783450968613906</v>
      </c>
      <c r="G18" s="669">
        <v>3556</v>
      </c>
      <c r="H18" s="663">
        <v>53.401411623366869</v>
      </c>
      <c r="I18" s="669">
        <v>263</v>
      </c>
      <c r="J18" s="663">
        <v>3.9495419732692598</v>
      </c>
      <c r="K18" s="669">
        <v>324</v>
      </c>
      <c r="L18" s="663">
        <v>4.865595434749963</v>
      </c>
      <c r="M18" s="657">
        <v>0</v>
      </c>
      <c r="N18" s="658">
        <v>0</v>
      </c>
      <c r="O18" s="669">
        <v>0</v>
      </c>
      <c r="P18" s="663">
        <f t="shared" si="2"/>
        <v>0</v>
      </c>
    </row>
    <row r="19" spans="1:16" s="645" customFormat="1" ht="16.5" customHeight="1" x14ac:dyDescent="0.2">
      <c r="A19" s="645">
        <v>11</v>
      </c>
      <c r="B19" s="672" t="s">
        <v>5</v>
      </c>
      <c r="C19" s="669">
        <f t="shared" si="0"/>
        <v>5583</v>
      </c>
      <c r="D19" s="663">
        <f t="shared" si="1"/>
        <v>100</v>
      </c>
      <c r="E19" s="657">
        <v>3755</v>
      </c>
      <c r="F19" s="658">
        <v>67.257746731148131</v>
      </c>
      <c r="G19" s="669">
        <v>1325</v>
      </c>
      <c r="H19" s="663">
        <v>23.732760164785958</v>
      </c>
      <c r="I19" s="669">
        <v>283</v>
      </c>
      <c r="J19" s="663">
        <v>5.0689593408561704</v>
      </c>
      <c r="K19" s="669">
        <v>220</v>
      </c>
      <c r="L19" s="663">
        <v>3.9405337632097437</v>
      </c>
      <c r="M19" s="657">
        <v>0</v>
      </c>
      <c r="N19" s="658">
        <v>0</v>
      </c>
      <c r="O19" s="669">
        <v>0</v>
      </c>
      <c r="P19" s="663">
        <f t="shared" si="2"/>
        <v>0</v>
      </c>
    </row>
    <row r="20" spans="1:16" s="645" customFormat="1" ht="16.5" customHeight="1" x14ac:dyDescent="0.2">
      <c r="A20" s="645">
        <v>12</v>
      </c>
      <c r="B20" s="672" t="s">
        <v>38</v>
      </c>
      <c r="C20" s="669">
        <f t="shared" si="0"/>
        <v>4713</v>
      </c>
      <c r="D20" s="663">
        <f t="shared" si="1"/>
        <v>100</v>
      </c>
      <c r="E20" s="657">
        <v>425</v>
      </c>
      <c r="F20" s="658">
        <v>9.0176108635688514</v>
      </c>
      <c r="G20" s="669">
        <v>3049</v>
      </c>
      <c r="H20" s="663">
        <v>64.693401230638656</v>
      </c>
      <c r="I20" s="669">
        <v>958</v>
      </c>
      <c r="J20" s="663">
        <v>20.326755781879907</v>
      </c>
      <c r="K20" s="669">
        <v>281</v>
      </c>
      <c r="L20" s="663">
        <v>5.9622321239125826</v>
      </c>
      <c r="M20" s="657">
        <v>0</v>
      </c>
      <c r="N20" s="658">
        <v>0</v>
      </c>
      <c r="O20" s="669">
        <v>0</v>
      </c>
      <c r="P20" s="663">
        <f t="shared" si="2"/>
        <v>0</v>
      </c>
    </row>
    <row r="21" spans="1:16" s="645" customFormat="1" ht="16.5" customHeight="1" x14ac:dyDescent="0.2">
      <c r="A21" s="645">
        <v>13</v>
      </c>
      <c r="B21" s="672" t="s">
        <v>45</v>
      </c>
      <c r="C21" s="669">
        <f t="shared" si="0"/>
        <v>12044</v>
      </c>
      <c r="D21" s="663">
        <f t="shared" si="1"/>
        <v>100</v>
      </c>
      <c r="E21" s="657">
        <v>1035</v>
      </c>
      <c r="F21" s="658">
        <v>8.5934905347060777</v>
      </c>
      <c r="G21" s="669">
        <v>9074</v>
      </c>
      <c r="H21" s="663">
        <v>75.34041846562603</v>
      </c>
      <c r="I21" s="669">
        <v>906</v>
      </c>
      <c r="J21" s="663">
        <v>7.5224178013948855</v>
      </c>
      <c r="K21" s="669">
        <v>1029</v>
      </c>
      <c r="L21" s="663">
        <v>8.5436731982729999</v>
      </c>
      <c r="M21" s="657">
        <v>0</v>
      </c>
      <c r="N21" s="658">
        <v>0</v>
      </c>
      <c r="O21" s="669">
        <v>0</v>
      </c>
      <c r="P21" s="663">
        <f t="shared" si="2"/>
        <v>0</v>
      </c>
    </row>
    <row r="22" spans="1:16" s="645" customFormat="1" ht="16.5" customHeight="1" x14ac:dyDescent="0.2">
      <c r="A22" s="645">
        <v>14</v>
      </c>
      <c r="B22" s="672" t="s">
        <v>46</v>
      </c>
      <c r="C22" s="669">
        <f t="shared" si="0"/>
        <v>599</v>
      </c>
      <c r="D22" s="663">
        <f t="shared" si="1"/>
        <v>100</v>
      </c>
      <c r="E22" s="657">
        <v>5</v>
      </c>
      <c r="F22" s="658">
        <v>0.8347245409015025</v>
      </c>
      <c r="G22" s="669">
        <v>424</v>
      </c>
      <c r="H22" s="663">
        <v>70.784641068447414</v>
      </c>
      <c r="I22" s="669">
        <v>85</v>
      </c>
      <c r="J22" s="663">
        <v>14.190317195325541</v>
      </c>
      <c r="K22" s="669">
        <v>85</v>
      </c>
      <c r="L22" s="663">
        <v>14.190317195325541</v>
      </c>
      <c r="M22" s="657">
        <v>0</v>
      </c>
      <c r="N22" s="658">
        <v>0</v>
      </c>
      <c r="O22" s="669">
        <v>0</v>
      </c>
      <c r="P22" s="663">
        <f t="shared" si="2"/>
        <v>0</v>
      </c>
    </row>
    <row r="23" spans="1:16" s="645" customFormat="1" ht="16.5" customHeight="1" x14ac:dyDescent="0.2">
      <c r="A23" s="645">
        <v>15</v>
      </c>
      <c r="B23" s="672" t="s">
        <v>47</v>
      </c>
      <c r="C23" s="669">
        <f t="shared" si="0"/>
        <v>697</v>
      </c>
      <c r="D23" s="663">
        <f t="shared" si="1"/>
        <v>100</v>
      </c>
      <c r="E23" s="657">
        <v>438</v>
      </c>
      <c r="F23" s="658">
        <v>62.840746054519371</v>
      </c>
      <c r="G23" s="669">
        <v>213</v>
      </c>
      <c r="H23" s="663">
        <v>30.559540889526541</v>
      </c>
      <c r="I23" s="669">
        <v>45</v>
      </c>
      <c r="J23" s="663">
        <v>6.4562410329985651</v>
      </c>
      <c r="K23" s="669">
        <v>1</v>
      </c>
      <c r="L23" s="663">
        <v>0.14347202295552369</v>
      </c>
      <c r="M23" s="657">
        <v>0</v>
      </c>
      <c r="N23" s="658">
        <v>0</v>
      </c>
      <c r="O23" s="669">
        <v>0</v>
      </c>
      <c r="P23" s="663">
        <f t="shared" si="2"/>
        <v>0</v>
      </c>
    </row>
    <row r="24" spans="1:16" s="645" customFormat="1" ht="16.5" customHeight="1" x14ac:dyDescent="0.2">
      <c r="A24" s="645">
        <v>16</v>
      </c>
      <c r="B24" s="672" t="s">
        <v>48</v>
      </c>
      <c r="C24" s="669">
        <f t="shared" si="0"/>
        <v>667</v>
      </c>
      <c r="D24" s="663">
        <f t="shared" si="1"/>
        <v>100</v>
      </c>
      <c r="E24" s="657">
        <v>0</v>
      </c>
      <c r="F24" s="658">
        <v>0</v>
      </c>
      <c r="G24" s="669">
        <v>663</v>
      </c>
      <c r="H24" s="663">
        <v>99.400299850074958</v>
      </c>
      <c r="I24" s="669">
        <v>4</v>
      </c>
      <c r="J24" s="663">
        <v>0.59970014992503751</v>
      </c>
      <c r="K24" s="669">
        <v>0</v>
      </c>
      <c r="L24" s="663">
        <v>0</v>
      </c>
      <c r="M24" s="657">
        <v>0</v>
      </c>
      <c r="N24" s="658">
        <v>0</v>
      </c>
      <c r="O24" s="669">
        <v>0</v>
      </c>
      <c r="P24" s="663">
        <f t="shared" si="2"/>
        <v>0</v>
      </c>
    </row>
    <row r="25" spans="1:16" s="645" customFormat="1" ht="16.5" customHeight="1" x14ac:dyDescent="0.2">
      <c r="A25" s="645">
        <v>17</v>
      </c>
      <c r="B25" s="672" t="s">
        <v>49</v>
      </c>
      <c r="C25" s="669">
        <f t="shared" si="0"/>
        <v>484</v>
      </c>
      <c r="D25" s="663">
        <f t="shared" si="1"/>
        <v>100</v>
      </c>
      <c r="E25" s="657">
        <v>0</v>
      </c>
      <c r="F25" s="658">
        <v>0</v>
      </c>
      <c r="G25" s="669">
        <v>448</v>
      </c>
      <c r="H25" s="663">
        <v>92.561983471074385</v>
      </c>
      <c r="I25" s="669">
        <v>24</v>
      </c>
      <c r="J25" s="663">
        <v>4.9586776859504136</v>
      </c>
      <c r="K25" s="669">
        <v>0</v>
      </c>
      <c r="L25" s="663">
        <v>0</v>
      </c>
      <c r="M25" s="657">
        <v>12</v>
      </c>
      <c r="N25" s="658">
        <v>2.4793388429752068</v>
      </c>
      <c r="O25" s="669">
        <v>0</v>
      </c>
      <c r="P25" s="663">
        <f t="shared" si="2"/>
        <v>0</v>
      </c>
    </row>
    <row r="26" spans="1:16" s="645" customFormat="1" ht="16.5" customHeight="1" x14ac:dyDescent="0.2">
      <c r="B26" s="672" t="s">
        <v>4</v>
      </c>
      <c r="C26" s="669">
        <f t="shared" si="0"/>
        <v>1</v>
      </c>
      <c r="D26" s="663">
        <f t="shared" si="1"/>
        <v>100</v>
      </c>
      <c r="E26" s="657">
        <v>0</v>
      </c>
      <c r="F26" s="658">
        <v>0</v>
      </c>
      <c r="G26" s="669">
        <v>1</v>
      </c>
      <c r="H26" s="663">
        <v>100</v>
      </c>
      <c r="I26" s="669">
        <v>0</v>
      </c>
      <c r="J26" s="663">
        <v>0</v>
      </c>
      <c r="K26" s="669">
        <v>0</v>
      </c>
      <c r="L26" s="663">
        <v>0</v>
      </c>
      <c r="M26" s="657">
        <v>0</v>
      </c>
      <c r="N26" s="658">
        <v>0</v>
      </c>
      <c r="O26" s="669">
        <v>0</v>
      </c>
      <c r="P26" s="663">
        <f t="shared" si="2"/>
        <v>0</v>
      </c>
    </row>
    <row r="27" spans="1:16" s="643" customFormat="1" ht="14.25" x14ac:dyDescent="0.2">
      <c r="B27" s="664" t="s">
        <v>3</v>
      </c>
      <c r="C27" s="670">
        <f>SUM(C9:C26)</f>
        <v>67185</v>
      </c>
      <c r="D27" s="667">
        <f>C27/$C27*100</f>
        <v>100</v>
      </c>
      <c r="E27" s="670">
        <f>SUM(E9:E26)</f>
        <v>13464</v>
      </c>
      <c r="F27" s="666">
        <f>E27/$C27*100</f>
        <v>20.040187541862021</v>
      </c>
      <c r="G27" s="670">
        <f>SUM(G9:G26)</f>
        <v>43792</v>
      </c>
      <c r="H27" s="667">
        <f>G27/$C27*100</f>
        <v>65.181216045248192</v>
      </c>
      <c r="I27" s="670">
        <f>SUM(I9:I26)</f>
        <v>5131</v>
      </c>
      <c r="J27" s="667">
        <f>I27/$C27*100</f>
        <v>7.6371213812606973</v>
      </c>
      <c r="K27" s="670">
        <f>SUM(K9:K26)</f>
        <v>4781</v>
      </c>
      <c r="L27" s="667">
        <f>K27/$C27*100</f>
        <v>7.1161717645307734</v>
      </c>
      <c r="M27" s="670">
        <f>SUM(M9:M26)</f>
        <v>17</v>
      </c>
      <c r="N27" s="666">
        <f>M27/$C27*100</f>
        <v>2.5303267098310635E-2</v>
      </c>
      <c r="O27" s="670">
        <f>SUM(O9:O26)</f>
        <v>0</v>
      </c>
      <c r="P27" s="667">
        <f>O27/$C27*100</f>
        <v>0</v>
      </c>
    </row>
    <row r="28" spans="1:16" s="643" customFormat="1" ht="14.25" hidden="1" x14ac:dyDescent="0.2">
      <c r="A28" s="640">
        <v>18</v>
      </c>
      <c r="B28" s="640" t="s">
        <v>42</v>
      </c>
      <c r="C28" s="648"/>
      <c r="D28" s="649"/>
      <c r="E28" s="648"/>
      <c r="F28" s="649"/>
      <c r="G28" s="648"/>
      <c r="H28" s="649"/>
      <c r="I28" s="648"/>
      <c r="J28" s="649"/>
      <c r="K28" s="648"/>
      <c r="L28" s="649"/>
      <c r="M28" s="648"/>
      <c r="N28" s="649"/>
      <c r="O28" s="648"/>
      <c r="P28" s="649"/>
    </row>
    <row r="29" spans="1:16" s="651" customFormat="1" hidden="1" x14ac:dyDescent="0.2">
      <c r="A29" s="640">
        <v>19</v>
      </c>
      <c r="B29" s="640" t="s">
        <v>50</v>
      </c>
      <c r="C29" s="650"/>
      <c r="D29" s="650"/>
      <c r="E29" s="650"/>
      <c r="F29" s="650"/>
      <c r="G29" s="650"/>
      <c r="H29" s="650"/>
      <c r="I29" s="650"/>
      <c r="K29" s="650"/>
      <c r="L29" s="650"/>
      <c r="M29" s="650"/>
      <c r="N29" s="650"/>
      <c r="O29" s="650"/>
      <c r="P29" s="650"/>
    </row>
    <row r="30" spans="1:16" hidden="1" x14ac:dyDescent="0.2">
      <c r="C30" s="653"/>
      <c r="D30" s="653"/>
      <c r="E30" s="653"/>
      <c r="F30" s="653"/>
      <c r="G30" s="653"/>
      <c r="H30" s="653"/>
      <c r="I30" s="653"/>
      <c r="J30" s="653"/>
      <c r="K30" s="653"/>
      <c r="L30" s="653"/>
      <c r="M30" s="653"/>
      <c r="N30" s="653"/>
      <c r="O30" s="653"/>
      <c r="P30" s="653"/>
    </row>
    <row r="31" spans="1:16" hidden="1" x14ac:dyDescent="0.2">
      <c r="B31" s="654"/>
      <c r="C31" s="655"/>
      <c r="D31" s="655"/>
      <c r="E31" s="655"/>
      <c r="F31" s="655"/>
      <c r="G31" s="655"/>
      <c r="M31" s="654"/>
      <c r="N31" s="654"/>
    </row>
    <row r="32" spans="1:16" hidden="1" x14ac:dyDescent="0.2">
      <c r="B32" s="654"/>
      <c r="D32" s="654"/>
      <c r="M32" s="654"/>
      <c r="N32" s="654"/>
    </row>
    <row r="33" spans="2:14" hidden="1" x14ac:dyDescent="0.2">
      <c r="B33" s="654"/>
      <c r="D33" s="654"/>
      <c r="M33" s="654"/>
      <c r="N33" s="654"/>
    </row>
    <row r="34" spans="2:14" hidden="1" x14ac:dyDescent="0.2">
      <c r="B34" s="654"/>
      <c r="D34" s="654"/>
      <c r="M34" s="654"/>
      <c r="N34" s="654"/>
    </row>
    <row r="35" spans="2:14" hidden="1" x14ac:dyDescent="0.2">
      <c r="B35" s="654"/>
      <c r="D35" s="654"/>
      <c r="M35" s="654"/>
      <c r="N35" s="654"/>
    </row>
    <row r="36" spans="2:14" hidden="1" x14ac:dyDescent="0.2">
      <c r="B36" s="654"/>
      <c r="D36" s="654"/>
      <c r="M36" s="654"/>
      <c r="N36" s="654"/>
    </row>
    <row r="37" spans="2:14" hidden="1" x14ac:dyDescent="0.2">
      <c r="B37" s="654"/>
      <c r="D37" s="654"/>
      <c r="M37" s="654"/>
      <c r="N37" s="654"/>
    </row>
    <row r="38" spans="2:14" hidden="1" x14ac:dyDescent="0.2">
      <c r="B38" s="654"/>
      <c r="D38" s="654"/>
      <c r="M38" s="654"/>
      <c r="N38" s="654"/>
    </row>
    <row r="39" spans="2:14" hidden="1" x14ac:dyDescent="0.2">
      <c r="B39" s="654"/>
      <c r="D39" s="654"/>
      <c r="M39" s="654"/>
      <c r="N39" s="654"/>
    </row>
    <row r="40" spans="2:14" hidden="1" x14ac:dyDescent="0.2">
      <c r="B40" s="654"/>
      <c r="D40" s="654"/>
      <c r="M40" s="654"/>
      <c r="N40" s="654"/>
    </row>
    <row r="41" spans="2:14" s="1026" customFormat="1" x14ac:dyDescent="0.2">
      <c r="B41" s="654"/>
      <c r="C41" s="1025"/>
      <c r="D41" s="654"/>
      <c r="M41" s="654"/>
      <c r="N41" s="654"/>
    </row>
    <row r="42" spans="2:14" s="1022" customFormat="1" x14ac:dyDescent="0.2">
      <c r="B42" s="640"/>
      <c r="C42" s="1028"/>
      <c r="D42" s="640"/>
      <c r="M42" s="640"/>
      <c r="N42" s="640"/>
    </row>
    <row r="43" spans="2:14" s="1022" customFormat="1" x14ac:dyDescent="0.2">
      <c r="B43" s="640"/>
      <c r="D43" s="640"/>
      <c r="M43" s="640"/>
      <c r="N43" s="640"/>
    </row>
    <row r="44" spans="2:14" s="1022" customFormat="1" x14ac:dyDescent="0.2">
      <c r="D44" s="640"/>
      <c r="M44" s="640"/>
      <c r="N44" s="640"/>
    </row>
    <row r="45" spans="2:14" s="1022" customFormat="1" x14ac:dyDescent="0.2">
      <c r="B45" s="863" t="s">
        <v>42</v>
      </c>
      <c r="C45" s="864"/>
      <c r="D45" s="865"/>
      <c r="E45" s="864"/>
      <c r="F45" s="864"/>
      <c r="G45" s="866">
        <f>IFERROR(GETPIVOTDATA("ID PRESTACION
COUNT",#REF!,"CCAA",$B45,"Grado Resuelto",$B$1,"Subtipo",G$1),0)</f>
        <v>0</v>
      </c>
      <c r="H45" s="864"/>
      <c r="M45" s="640"/>
      <c r="N45" s="640"/>
    </row>
    <row r="46" spans="2:14" s="1022" customFormat="1" x14ac:dyDescent="0.2">
      <c r="B46" s="863" t="s">
        <v>50</v>
      </c>
      <c r="C46" s="864"/>
      <c r="D46" s="865"/>
      <c r="E46" s="864"/>
      <c r="F46" s="864"/>
      <c r="G46" s="866">
        <f>IFERROR(GETPIVOTDATA("ID PRESTACION
COUNT",#REF!,"CCAA",$B46,"Grado Resuelto",$B$1,"Subtipo",G$1),0)</f>
        <v>0</v>
      </c>
      <c r="H46" s="864"/>
      <c r="M46" s="640"/>
      <c r="N46" s="640"/>
    </row>
    <row r="47" spans="2:14" s="1022" customFormat="1" x14ac:dyDescent="0.2">
      <c r="D47" s="640"/>
      <c r="M47" s="640"/>
      <c r="N47" s="640"/>
    </row>
    <row r="48" spans="2:14" s="1026" customFormat="1" x14ac:dyDescent="0.2">
      <c r="D48" s="654"/>
    </row>
    <row r="49" spans="4:4" s="1026" customFormat="1" x14ac:dyDescent="0.2">
      <c r="D49" s="654"/>
    </row>
    <row r="50" spans="4:4" x14ac:dyDescent="0.2">
      <c r="D50" s="654"/>
    </row>
    <row r="51" spans="4:4" x14ac:dyDescent="0.2">
      <c r="D51" s="654"/>
    </row>
    <row r="52" spans="4:4" x14ac:dyDescent="0.2">
      <c r="D52" s="654"/>
    </row>
    <row r="53" spans="4:4" x14ac:dyDescent="0.2">
      <c r="D53" s="654"/>
    </row>
    <row r="54" spans="4:4" x14ac:dyDescent="0.2">
      <c r="D54" s="654"/>
    </row>
    <row r="55" spans="4:4" x14ac:dyDescent="0.2">
      <c r="D55" s="654"/>
    </row>
    <row r="56" spans="4:4" x14ac:dyDescent="0.2">
      <c r="D56" s="654"/>
    </row>
    <row r="57" spans="4:4" x14ac:dyDescent="0.2">
      <c r="D57" s="654"/>
    </row>
    <row r="58" spans="4:4" x14ac:dyDescent="0.2">
      <c r="D58" s="654"/>
    </row>
    <row r="59" spans="4:4" x14ac:dyDescent="0.2">
      <c r="D59" s="654"/>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48">
    <tabColor theme="0"/>
    <pageSetUpPr fitToPage="1"/>
  </sheetPr>
  <dimension ref="A1:U59"/>
  <sheetViews>
    <sheetView zoomScaleNormal="100" workbookViewId="0"/>
  </sheetViews>
  <sheetFormatPr baseColWidth="10" defaultColWidth="11.42578125" defaultRowHeight="15" x14ac:dyDescent="0.2"/>
  <cols>
    <col min="1" max="1" width="0.5703125" style="652" customWidth="1"/>
    <col min="2" max="2" width="26.5703125" style="652" bestFit="1" customWidth="1"/>
    <col min="3" max="3" width="7.85546875" style="652" customWidth="1"/>
    <col min="4" max="4" width="7" style="652" bestFit="1" customWidth="1"/>
    <col min="5" max="5" width="8.5703125" style="652" customWidth="1"/>
    <col min="6" max="6" width="5.42578125" style="652" customWidth="1"/>
    <col min="7" max="7" width="8.28515625" style="652" customWidth="1"/>
    <col min="8" max="8" width="7" style="652" bestFit="1" customWidth="1"/>
    <col min="9" max="9" width="9.7109375" style="652" customWidth="1"/>
    <col min="10" max="10" width="6" style="652" customWidth="1"/>
    <col min="11" max="11" width="7" style="652" customWidth="1"/>
    <col min="12" max="12" width="6" style="652" customWidth="1"/>
    <col min="13" max="13" width="7.140625" style="652" customWidth="1"/>
    <col min="14" max="14" width="6" style="652" customWidth="1"/>
    <col min="15" max="15" width="7.140625" style="652" customWidth="1"/>
    <col min="16" max="16" width="7.28515625" style="652" customWidth="1"/>
    <col min="17" max="16384" width="11.42578125" style="652"/>
  </cols>
  <sheetData>
    <row r="1" spans="1:21" s="631" customFormat="1" ht="12.75" customHeight="1" x14ac:dyDescent="0.2">
      <c r="B1" s="632" t="s">
        <v>36</v>
      </c>
      <c r="E1" s="633" t="s">
        <v>203</v>
      </c>
      <c r="F1" s="633"/>
      <c r="G1" s="633" t="s">
        <v>204</v>
      </c>
      <c r="H1" s="633"/>
      <c r="I1" s="633" t="s">
        <v>205</v>
      </c>
      <c r="J1" s="633"/>
      <c r="K1" s="633" t="s">
        <v>206</v>
      </c>
      <c r="L1" s="633"/>
      <c r="M1" s="633" t="s">
        <v>207</v>
      </c>
      <c r="N1" s="633"/>
      <c r="O1" s="633" t="s">
        <v>208</v>
      </c>
    </row>
    <row r="2" spans="1:21" s="634" customFormat="1" ht="48" customHeight="1" x14ac:dyDescent="0.2">
      <c r="B2" s="635"/>
      <c r="C2" s="635"/>
      <c r="D2" s="635"/>
      <c r="E2" s="635"/>
      <c r="F2" s="635"/>
      <c r="G2" s="635"/>
      <c r="H2" s="635"/>
    </row>
    <row r="3" spans="1:21" s="636" customFormat="1" ht="19.5" x14ac:dyDescent="0.2">
      <c r="B3" s="1047" t="s">
        <v>454</v>
      </c>
      <c r="C3" s="1047"/>
      <c r="D3" s="1047"/>
      <c r="E3" s="1047"/>
      <c r="F3" s="1047"/>
      <c r="G3" s="1047"/>
      <c r="H3" s="1047"/>
      <c r="I3" s="1047"/>
      <c r="J3" s="1047"/>
      <c r="K3" s="1047"/>
      <c r="L3" s="1047"/>
      <c r="M3" s="1047"/>
      <c r="N3" s="1047"/>
      <c r="O3" s="1047"/>
      <c r="P3" s="1047"/>
    </row>
    <row r="4" spans="1:21" s="636" customFormat="1" x14ac:dyDescent="0.2">
      <c r="B4" s="1061" t="str">
        <f>porsaad!B6</f>
        <v>Situación a 28 de febrero de 2023</v>
      </c>
      <c r="C4" s="1061"/>
      <c r="D4" s="1061"/>
      <c r="E4" s="1061"/>
      <c r="F4" s="1061"/>
      <c r="G4" s="1061"/>
      <c r="H4" s="1061"/>
      <c r="I4" s="1061"/>
      <c r="J4" s="1061"/>
      <c r="K4" s="1061"/>
      <c r="L4" s="1061"/>
      <c r="M4" s="1061"/>
      <c r="N4" s="1061"/>
      <c r="O4" s="1061"/>
      <c r="P4" s="1061"/>
      <c r="Q4" s="637"/>
      <c r="R4" s="637"/>
      <c r="S4" s="637"/>
      <c r="T4" s="637"/>
      <c r="U4" s="637"/>
    </row>
    <row r="5" spans="1:21" s="471" customFormat="1" ht="7.5" customHeight="1" x14ac:dyDescent="0.2">
      <c r="B5" s="638"/>
      <c r="C5" s="639" t="s">
        <v>203</v>
      </c>
      <c r="D5" s="639"/>
      <c r="E5" s="639" t="s">
        <v>204</v>
      </c>
      <c r="F5" s="639"/>
      <c r="G5" s="639" t="s">
        <v>205</v>
      </c>
      <c r="H5" s="639"/>
      <c r="I5" s="639" t="s">
        <v>206</v>
      </c>
      <c r="J5" s="639"/>
      <c r="K5" s="640" t="s">
        <v>207</v>
      </c>
      <c r="L5" s="639"/>
      <c r="M5" s="640" t="s">
        <v>208</v>
      </c>
      <c r="O5" s="640" t="s">
        <v>208</v>
      </c>
    </row>
    <row r="6" spans="1:21" s="636" customFormat="1" ht="15" customHeight="1" x14ac:dyDescent="0.2">
      <c r="B6" s="656"/>
      <c r="C6" s="1184" t="s">
        <v>209</v>
      </c>
      <c r="D6" s="1185"/>
      <c r="E6" s="1185"/>
      <c r="F6" s="1185"/>
      <c r="G6" s="1185"/>
      <c r="H6" s="1185"/>
      <c r="I6" s="1185"/>
      <c r="J6" s="1185"/>
      <c r="K6" s="1185"/>
      <c r="L6" s="1185"/>
      <c r="M6" s="1185"/>
      <c r="N6" s="1185"/>
      <c r="O6" s="1185"/>
      <c r="P6" s="1186"/>
    </row>
    <row r="7" spans="1:21" s="636" customFormat="1" ht="57" customHeight="1" x14ac:dyDescent="0.2">
      <c r="B7" s="1187" t="s">
        <v>15</v>
      </c>
      <c r="C7" s="1183" t="s">
        <v>3</v>
      </c>
      <c r="D7" s="1183"/>
      <c r="E7" s="1183" t="s">
        <v>210</v>
      </c>
      <c r="F7" s="1183"/>
      <c r="G7" s="1183" t="s">
        <v>211</v>
      </c>
      <c r="H7" s="1183"/>
      <c r="I7" s="1183" t="s">
        <v>212</v>
      </c>
      <c r="J7" s="1183"/>
      <c r="K7" s="1183" t="s">
        <v>213</v>
      </c>
      <c r="L7" s="1183"/>
      <c r="M7" s="1183" t="s">
        <v>214</v>
      </c>
      <c r="N7" s="1183"/>
      <c r="O7" s="1183" t="s">
        <v>215</v>
      </c>
      <c r="P7" s="1183"/>
    </row>
    <row r="8" spans="1:21" s="641" customFormat="1" ht="12" customHeight="1" x14ac:dyDescent="0.2">
      <c r="B8" s="1188"/>
      <c r="C8" s="659" t="s">
        <v>12</v>
      </c>
      <c r="D8" s="659" t="s">
        <v>31</v>
      </c>
      <c r="E8" s="659" t="s">
        <v>12</v>
      </c>
      <c r="F8" s="659" t="s">
        <v>31</v>
      </c>
      <c r="G8" s="659" t="s">
        <v>12</v>
      </c>
      <c r="H8" s="659" t="s">
        <v>31</v>
      </c>
      <c r="I8" s="659" t="s">
        <v>12</v>
      </c>
      <c r="J8" s="659" t="s">
        <v>31</v>
      </c>
      <c r="K8" s="659" t="s">
        <v>12</v>
      </c>
      <c r="L8" s="659" t="s">
        <v>31</v>
      </c>
      <c r="M8" s="659" t="s">
        <v>12</v>
      </c>
      <c r="N8" s="659" t="s">
        <v>31</v>
      </c>
      <c r="O8" s="659" t="s">
        <v>12</v>
      </c>
      <c r="P8" s="659" t="s">
        <v>31</v>
      </c>
      <c r="R8" s="642"/>
    </row>
    <row r="9" spans="1:21" s="643" customFormat="1" ht="16.5" customHeight="1" x14ac:dyDescent="0.2">
      <c r="A9" s="643">
        <v>1</v>
      </c>
      <c r="B9" s="671" t="s">
        <v>11</v>
      </c>
      <c r="C9" s="668">
        <f>E9+G9+I9+K9+M9+O9</f>
        <v>1738</v>
      </c>
      <c r="D9" s="662">
        <f>IFERROR(C9/$C9*100,"-")</f>
        <v>100</v>
      </c>
      <c r="E9" s="660">
        <v>0</v>
      </c>
      <c r="F9" s="661">
        <v>0</v>
      </c>
      <c r="G9" s="668">
        <v>1668</v>
      </c>
      <c r="H9" s="662">
        <v>95.972382048331411</v>
      </c>
      <c r="I9" s="668">
        <v>70</v>
      </c>
      <c r="J9" s="662">
        <v>4.0276179516685851</v>
      </c>
      <c r="K9" s="668">
        <v>0</v>
      </c>
      <c r="L9" s="662">
        <v>0</v>
      </c>
      <c r="M9" s="660">
        <v>0</v>
      </c>
      <c r="N9" s="661">
        <v>0</v>
      </c>
      <c r="O9" s="668">
        <v>0</v>
      </c>
      <c r="P9" s="662">
        <f>IFERROR(O9/$C9*100,"-")</f>
        <v>0</v>
      </c>
      <c r="R9" s="644"/>
    </row>
    <row r="10" spans="1:21" s="645" customFormat="1" ht="16.5" customHeight="1" x14ac:dyDescent="0.2">
      <c r="A10" s="645">
        <v>2</v>
      </c>
      <c r="B10" s="672" t="s">
        <v>10</v>
      </c>
      <c r="C10" s="669">
        <f t="shared" ref="C10:C26" si="0">E10+G10+I10+K10+M10+O10</f>
        <v>3333</v>
      </c>
      <c r="D10" s="663">
        <f t="shared" ref="D10:D26" si="1">IFERROR(C10/$C10*100,"-")</f>
        <v>100</v>
      </c>
      <c r="E10" s="657">
        <v>2</v>
      </c>
      <c r="F10" s="658">
        <v>6.0006000600060012E-2</v>
      </c>
      <c r="G10" s="669">
        <v>3073</v>
      </c>
      <c r="H10" s="663">
        <v>92.19921992199221</v>
      </c>
      <c r="I10" s="669">
        <v>258</v>
      </c>
      <c r="J10" s="663">
        <v>7.7407740774077398</v>
      </c>
      <c r="K10" s="669">
        <v>0</v>
      </c>
      <c r="L10" s="663">
        <v>0</v>
      </c>
      <c r="M10" s="657">
        <v>0</v>
      </c>
      <c r="N10" s="658">
        <v>0</v>
      </c>
      <c r="O10" s="669">
        <v>0</v>
      </c>
      <c r="P10" s="663">
        <f t="shared" ref="P10:P26" si="2">IFERROR(O10/$C10*100,"-")</f>
        <v>0</v>
      </c>
      <c r="R10" s="646"/>
    </row>
    <row r="11" spans="1:21" s="645" customFormat="1" ht="16.5" customHeight="1" x14ac:dyDescent="0.2">
      <c r="A11" s="645">
        <v>3</v>
      </c>
      <c r="B11" s="672" t="s">
        <v>40</v>
      </c>
      <c r="C11" s="669">
        <f t="shared" si="0"/>
        <v>1235</v>
      </c>
      <c r="D11" s="663">
        <f t="shared" si="1"/>
        <v>100</v>
      </c>
      <c r="E11" s="657">
        <v>50</v>
      </c>
      <c r="F11" s="658">
        <v>4.048582995951417</v>
      </c>
      <c r="G11" s="669">
        <v>1059</v>
      </c>
      <c r="H11" s="663">
        <v>85.748987854251013</v>
      </c>
      <c r="I11" s="669">
        <v>103</v>
      </c>
      <c r="J11" s="663">
        <v>8.3400809716599191</v>
      </c>
      <c r="K11" s="669">
        <v>4</v>
      </c>
      <c r="L11" s="663">
        <v>0.32388663967611336</v>
      </c>
      <c r="M11" s="657">
        <v>19</v>
      </c>
      <c r="N11" s="658">
        <v>1.5384615384615385</v>
      </c>
      <c r="O11" s="669">
        <v>0</v>
      </c>
      <c r="P11" s="663">
        <f t="shared" si="2"/>
        <v>0</v>
      </c>
      <c r="R11" s="646"/>
    </row>
    <row r="12" spans="1:21" s="645" customFormat="1" ht="16.5" customHeight="1" x14ac:dyDescent="0.2">
      <c r="A12" s="645">
        <v>4</v>
      </c>
      <c r="B12" s="672" t="s">
        <v>41</v>
      </c>
      <c r="C12" s="669">
        <f t="shared" si="0"/>
        <v>358</v>
      </c>
      <c r="D12" s="663">
        <f t="shared" si="1"/>
        <v>100</v>
      </c>
      <c r="E12" s="657">
        <v>0</v>
      </c>
      <c r="F12" s="658">
        <v>0</v>
      </c>
      <c r="G12" s="669">
        <v>290</v>
      </c>
      <c r="H12" s="663">
        <v>81.005586592178773</v>
      </c>
      <c r="I12" s="669">
        <v>68</v>
      </c>
      <c r="J12" s="663">
        <v>18.994413407821227</v>
      </c>
      <c r="K12" s="669">
        <v>0</v>
      </c>
      <c r="L12" s="663">
        <v>0</v>
      </c>
      <c r="M12" s="657">
        <v>0</v>
      </c>
      <c r="N12" s="658">
        <v>0</v>
      </c>
      <c r="O12" s="669">
        <v>0</v>
      </c>
      <c r="P12" s="663">
        <f t="shared" si="2"/>
        <v>0</v>
      </c>
      <c r="R12" s="646"/>
    </row>
    <row r="13" spans="1:21" s="645" customFormat="1" ht="16.5" customHeight="1" x14ac:dyDescent="0.2">
      <c r="A13" s="645">
        <v>5</v>
      </c>
      <c r="B13" s="672" t="s">
        <v>9</v>
      </c>
      <c r="C13" s="669">
        <f t="shared" si="0"/>
        <v>3846</v>
      </c>
      <c r="D13" s="663">
        <f t="shared" si="1"/>
        <v>100</v>
      </c>
      <c r="E13" s="657">
        <v>2553</v>
      </c>
      <c r="F13" s="658">
        <v>66.380655226209058</v>
      </c>
      <c r="G13" s="669">
        <v>486</v>
      </c>
      <c r="H13" s="663">
        <v>12.636505460218409</v>
      </c>
      <c r="I13" s="669">
        <v>229</v>
      </c>
      <c r="J13" s="663">
        <v>5.9542381695267812</v>
      </c>
      <c r="K13" s="669">
        <v>577</v>
      </c>
      <c r="L13" s="663">
        <v>15.002600104004159</v>
      </c>
      <c r="M13" s="657">
        <v>1</v>
      </c>
      <c r="N13" s="658">
        <v>2.6001040041601666E-2</v>
      </c>
      <c r="O13" s="669">
        <v>0</v>
      </c>
      <c r="P13" s="663">
        <f t="shared" si="2"/>
        <v>0</v>
      </c>
      <c r="R13" s="646"/>
    </row>
    <row r="14" spans="1:21" s="645" customFormat="1" ht="16.5" customHeight="1" x14ac:dyDescent="0.2">
      <c r="A14" s="645">
        <v>6</v>
      </c>
      <c r="B14" s="672" t="s">
        <v>8</v>
      </c>
      <c r="C14" s="669">
        <f t="shared" si="0"/>
        <v>60</v>
      </c>
      <c r="D14" s="663">
        <f t="shared" si="1"/>
        <v>100</v>
      </c>
      <c r="E14" s="657">
        <v>0</v>
      </c>
      <c r="F14" s="658">
        <v>0</v>
      </c>
      <c r="G14" s="669">
        <v>60</v>
      </c>
      <c r="H14" s="663">
        <v>100</v>
      </c>
      <c r="I14" s="669">
        <v>0</v>
      </c>
      <c r="J14" s="663">
        <v>0</v>
      </c>
      <c r="K14" s="669">
        <v>0</v>
      </c>
      <c r="L14" s="663">
        <v>0</v>
      </c>
      <c r="M14" s="657">
        <v>0</v>
      </c>
      <c r="N14" s="658">
        <v>0</v>
      </c>
      <c r="O14" s="669">
        <v>0</v>
      </c>
      <c r="P14" s="663">
        <f t="shared" si="2"/>
        <v>0</v>
      </c>
    </row>
    <row r="15" spans="1:21" s="647" customFormat="1" ht="16.5" customHeight="1" x14ac:dyDescent="0.2">
      <c r="A15" s="647">
        <v>7</v>
      </c>
      <c r="B15" s="672" t="s">
        <v>7</v>
      </c>
      <c r="C15" s="669">
        <f t="shared" si="0"/>
        <v>15901</v>
      </c>
      <c r="D15" s="663">
        <f t="shared" si="1"/>
        <v>100</v>
      </c>
      <c r="E15" s="657">
        <v>3097</v>
      </c>
      <c r="F15" s="658">
        <v>19.476762467769323</v>
      </c>
      <c r="G15" s="669">
        <v>8684</v>
      </c>
      <c r="H15" s="663">
        <v>54.612917426576942</v>
      </c>
      <c r="I15" s="669">
        <v>1971</v>
      </c>
      <c r="J15" s="663">
        <v>12.395446827243569</v>
      </c>
      <c r="K15" s="669">
        <v>2149</v>
      </c>
      <c r="L15" s="663">
        <v>13.514873278410164</v>
      </c>
      <c r="M15" s="657">
        <v>0</v>
      </c>
      <c r="N15" s="658">
        <v>0</v>
      </c>
      <c r="O15" s="669">
        <v>0</v>
      </c>
      <c r="P15" s="663">
        <f t="shared" si="2"/>
        <v>0</v>
      </c>
    </row>
    <row r="16" spans="1:21" s="647" customFormat="1" ht="16.5" customHeight="1" x14ac:dyDescent="0.2">
      <c r="A16" s="647">
        <v>8</v>
      </c>
      <c r="B16" s="672" t="s">
        <v>43</v>
      </c>
      <c r="C16" s="669">
        <f t="shared" si="0"/>
        <v>3303</v>
      </c>
      <c r="D16" s="663">
        <f t="shared" si="1"/>
        <v>100</v>
      </c>
      <c r="E16" s="657">
        <v>205</v>
      </c>
      <c r="F16" s="658">
        <v>6.2064789585225553</v>
      </c>
      <c r="G16" s="669">
        <v>2298</v>
      </c>
      <c r="H16" s="663">
        <v>69.573115349682098</v>
      </c>
      <c r="I16" s="669">
        <v>153</v>
      </c>
      <c r="J16" s="663">
        <v>4.6321525885558579</v>
      </c>
      <c r="K16" s="669">
        <v>647</v>
      </c>
      <c r="L16" s="663">
        <v>19.588253103239477</v>
      </c>
      <c r="M16" s="657">
        <v>0</v>
      </c>
      <c r="N16" s="658">
        <v>0</v>
      </c>
      <c r="O16" s="669">
        <v>0</v>
      </c>
      <c r="P16" s="663">
        <f t="shared" si="2"/>
        <v>0</v>
      </c>
    </row>
    <row r="17" spans="1:16" s="647" customFormat="1" ht="16.5" customHeight="1" x14ac:dyDescent="0.2">
      <c r="A17" s="647">
        <v>9</v>
      </c>
      <c r="B17" s="672" t="s">
        <v>44</v>
      </c>
      <c r="C17" s="669">
        <f t="shared" si="0"/>
        <v>9219</v>
      </c>
      <c r="D17" s="663">
        <f t="shared" si="1"/>
        <v>100</v>
      </c>
      <c r="E17" s="657">
        <v>2673</v>
      </c>
      <c r="F17" s="658">
        <v>28.994467946631957</v>
      </c>
      <c r="G17" s="669">
        <v>5746</v>
      </c>
      <c r="H17" s="663">
        <v>62.327801279965286</v>
      </c>
      <c r="I17" s="669">
        <v>800</v>
      </c>
      <c r="J17" s="663">
        <v>8.6777307734027538</v>
      </c>
      <c r="K17" s="669">
        <v>0</v>
      </c>
      <c r="L17" s="663">
        <v>0</v>
      </c>
      <c r="M17" s="657">
        <v>0</v>
      </c>
      <c r="N17" s="658">
        <v>0</v>
      </c>
      <c r="O17" s="669">
        <v>0</v>
      </c>
      <c r="P17" s="663">
        <f t="shared" si="2"/>
        <v>0</v>
      </c>
    </row>
    <row r="18" spans="1:16" s="647" customFormat="1" ht="16.5" customHeight="1" x14ac:dyDescent="0.2">
      <c r="A18" s="647">
        <v>10</v>
      </c>
      <c r="B18" s="672" t="s">
        <v>6</v>
      </c>
      <c r="C18" s="669">
        <f t="shared" si="0"/>
        <v>7952</v>
      </c>
      <c r="D18" s="663">
        <f t="shared" si="1"/>
        <v>100</v>
      </c>
      <c r="E18" s="657">
        <v>3889</v>
      </c>
      <c r="F18" s="658">
        <v>48.905935613682097</v>
      </c>
      <c r="G18" s="669">
        <v>3500</v>
      </c>
      <c r="H18" s="663">
        <v>44.014084507042256</v>
      </c>
      <c r="I18" s="669">
        <v>209</v>
      </c>
      <c r="J18" s="663">
        <v>2.6282696177062372</v>
      </c>
      <c r="K18" s="669">
        <v>354</v>
      </c>
      <c r="L18" s="663">
        <v>4.4517102615694162</v>
      </c>
      <c r="M18" s="657">
        <v>0</v>
      </c>
      <c r="N18" s="658">
        <v>0</v>
      </c>
      <c r="O18" s="669">
        <v>0</v>
      </c>
      <c r="P18" s="663">
        <f t="shared" si="2"/>
        <v>0</v>
      </c>
    </row>
    <row r="19" spans="1:16" s="645" customFormat="1" ht="16.5" customHeight="1" x14ac:dyDescent="0.2">
      <c r="A19" s="645">
        <v>11</v>
      </c>
      <c r="B19" s="672" t="s">
        <v>5</v>
      </c>
      <c r="C19" s="669">
        <f t="shared" si="0"/>
        <v>5677</v>
      </c>
      <c r="D19" s="663">
        <f t="shared" si="1"/>
        <v>100</v>
      </c>
      <c r="E19" s="657">
        <v>4214</v>
      </c>
      <c r="F19" s="658">
        <v>74.229346485819974</v>
      </c>
      <c r="G19" s="669">
        <v>902</v>
      </c>
      <c r="H19" s="663">
        <v>15.888673595208738</v>
      </c>
      <c r="I19" s="669">
        <v>244</v>
      </c>
      <c r="J19" s="663">
        <v>4.2980447419411663</v>
      </c>
      <c r="K19" s="669">
        <v>317</v>
      </c>
      <c r="L19" s="663">
        <v>5.5839351770301215</v>
      </c>
      <c r="M19" s="657">
        <v>0</v>
      </c>
      <c r="N19" s="658">
        <v>0</v>
      </c>
      <c r="O19" s="669">
        <v>0</v>
      </c>
      <c r="P19" s="663">
        <f t="shared" si="2"/>
        <v>0</v>
      </c>
    </row>
    <row r="20" spans="1:16" s="645" customFormat="1" ht="16.5" customHeight="1" x14ac:dyDescent="0.2">
      <c r="A20" s="645">
        <v>12</v>
      </c>
      <c r="B20" s="672" t="s">
        <v>38</v>
      </c>
      <c r="C20" s="669">
        <f t="shared" si="0"/>
        <v>3842</v>
      </c>
      <c r="D20" s="663">
        <f t="shared" si="1"/>
        <v>100</v>
      </c>
      <c r="E20" s="657">
        <v>581</v>
      </c>
      <c r="F20" s="658">
        <v>15.122332118688183</v>
      </c>
      <c r="G20" s="669">
        <v>1893</v>
      </c>
      <c r="H20" s="663">
        <v>49.271212909942733</v>
      </c>
      <c r="I20" s="669">
        <v>827</v>
      </c>
      <c r="J20" s="663">
        <v>21.52524726704841</v>
      </c>
      <c r="K20" s="669">
        <v>541</v>
      </c>
      <c r="L20" s="663">
        <v>14.081207704320667</v>
      </c>
      <c r="M20" s="657">
        <v>0</v>
      </c>
      <c r="N20" s="658">
        <v>0</v>
      </c>
      <c r="O20" s="669">
        <v>0</v>
      </c>
      <c r="P20" s="663">
        <f t="shared" si="2"/>
        <v>0</v>
      </c>
    </row>
    <row r="21" spans="1:16" s="645" customFormat="1" ht="16.5" customHeight="1" x14ac:dyDescent="0.2">
      <c r="A21" s="645">
        <v>13</v>
      </c>
      <c r="B21" s="672" t="s">
        <v>45</v>
      </c>
      <c r="C21" s="669">
        <f t="shared" si="0"/>
        <v>8316</v>
      </c>
      <c r="D21" s="663">
        <f t="shared" si="1"/>
        <v>100</v>
      </c>
      <c r="E21" s="657">
        <v>734</v>
      </c>
      <c r="F21" s="658">
        <v>8.8263588263588275</v>
      </c>
      <c r="G21" s="669">
        <v>5534</v>
      </c>
      <c r="H21" s="663">
        <v>66.546416546416538</v>
      </c>
      <c r="I21" s="669">
        <v>763</v>
      </c>
      <c r="J21" s="663">
        <v>9.1750841750841747</v>
      </c>
      <c r="K21" s="669">
        <v>1285</v>
      </c>
      <c r="L21" s="663">
        <v>15.452140452140453</v>
      </c>
      <c r="M21" s="657">
        <v>0</v>
      </c>
      <c r="N21" s="658">
        <v>0</v>
      </c>
      <c r="O21" s="669">
        <v>0</v>
      </c>
      <c r="P21" s="663">
        <f t="shared" si="2"/>
        <v>0</v>
      </c>
    </row>
    <row r="22" spans="1:16" s="645" customFormat="1" ht="16.5" customHeight="1" x14ac:dyDescent="0.2">
      <c r="A22" s="645">
        <v>14</v>
      </c>
      <c r="B22" s="672" t="s">
        <v>46</v>
      </c>
      <c r="C22" s="669">
        <f t="shared" si="0"/>
        <v>387</v>
      </c>
      <c r="D22" s="663">
        <f t="shared" si="1"/>
        <v>100</v>
      </c>
      <c r="E22" s="657">
        <v>7</v>
      </c>
      <c r="F22" s="658">
        <v>1.8087855297157622</v>
      </c>
      <c r="G22" s="669">
        <v>179</v>
      </c>
      <c r="H22" s="663">
        <v>46.253229974160206</v>
      </c>
      <c r="I22" s="669">
        <v>84</v>
      </c>
      <c r="J22" s="663">
        <v>21.705426356589147</v>
      </c>
      <c r="K22" s="669">
        <v>117</v>
      </c>
      <c r="L22" s="663">
        <v>30.232558139534881</v>
      </c>
      <c r="M22" s="657">
        <v>0</v>
      </c>
      <c r="N22" s="658">
        <v>0</v>
      </c>
      <c r="O22" s="669">
        <v>0</v>
      </c>
      <c r="P22" s="663">
        <f t="shared" si="2"/>
        <v>0</v>
      </c>
    </row>
    <row r="23" spans="1:16" s="645" customFormat="1" ht="16.5" customHeight="1" x14ac:dyDescent="0.2">
      <c r="A23" s="645">
        <v>15</v>
      </c>
      <c r="B23" s="672" t="s">
        <v>47</v>
      </c>
      <c r="C23" s="669">
        <f t="shared" si="0"/>
        <v>1184</v>
      </c>
      <c r="D23" s="663">
        <f t="shared" si="1"/>
        <v>100</v>
      </c>
      <c r="E23" s="657">
        <v>566</v>
      </c>
      <c r="F23" s="658">
        <v>47.804054054054049</v>
      </c>
      <c r="G23" s="669">
        <v>493</v>
      </c>
      <c r="H23" s="663">
        <v>41.638513513513516</v>
      </c>
      <c r="I23" s="669">
        <v>124</v>
      </c>
      <c r="J23" s="663">
        <v>10.472972972972974</v>
      </c>
      <c r="K23" s="669">
        <v>1</v>
      </c>
      <c r="L23" s="663">
        <v>8.4459459459459457E-2</v>
      </c>
      <c r="M23" s="657">
        <v>0</v>
      </c>
      <c r="N23" s="658">
        <v>0</v>
      </c>
      <c r="O23" s="669">
        <v>0</v>
      </c>
      <c r="P23" s="663">
        <f t="shared" si="2"/>
        <v>0</v>
      </c>
    </row>
    <row r="24" spans="1:16" s="645" customFormat="1" ht="16.5" customHeight="1" x14ac:dyDescent="0.2">
      <c r="A24" s="645">
        <v>16</v>
      </c>
      <c r="B24" s="672" t="s">
        <v>48</v>
      </c>
      <c r="C24" s="669">
        <f t="shared" si="0"/>
        <v>616</v>
      </c>
      <c r="D24" s="663">
        <f t="shared" si="1"/>
        <v>100</v>
      </c>
      <c r="E24" s="657">
        <v>0</v>
      </c>
      <c r="F24" s="658">
        <v>0</v>
      </c>
      <c r="G24" s="669">
        <v>614</v>
      </c>
      <c r="H24" s="663">
        <v>99.675324675324674</v>
      </c>
      <c r="I24" s="669">
        <v>2</v>
      </c>
      <c r="J24" s="663">
        <v>0.32467532467532467</v>
      </c>
      <c r="K24" s="669">
        <v>0</v>
      </c>
      <c r="L24" s="663">
        <v>0</v>
      </c>
      <c r="M24" s="657">
        <v>0</v>
      </c>
      <c r="N24" s="658">
        <v>0</v>
      </c>
      <c r="O24" s="669">
        <v>0</v>
      </c>
      <c r="P24" s="663">
        <f t="shared" si="2"/>
        <v>0</v>
      </c>
    </row>
    <row r="25" spans="1:16" s="645" customFormat="1" ht="16.5" customHeight="1" x14ac:dyDescent="0.2">
      <c r="A25" s="645">
        <v>17</v>
      </c>
      <c r="B25" s="672" t="s">
        <v>49</v>
      </c>
      <c r="C25" s="669">
        <f t="shared" si="0"/>
        <v>465</v>
      </c>
      <c r="D25" s="663">
        <f t="shared" si="1"/>
        <v>100</v>
      </c>
      <c r="E25" s="657">
        <v>0</v>
      </c>
      <c r="F25" s="658">
        <v>0</v>
      </c>
      <c r="G25" s="669">
        <v>400</v>
      </c>
      <c r="H25" s="663">
        <v>86.021505376344081</v>
      </c>
      <c r="I25" s="669">
        <v>27</v>
      </c>
      <c r="J25" s="663">
        <v>5.806451612903226</v>
      </c>
      <c r="K25" s="669">
        <v>0</v>
      </c>
      <c r="L25" s="663">
        <v>0</v>
      </c>
      <c r="M25" s="657">
        <v>38</v>
      </c>
      <c r="N25" s="658">
        <v>8.172043010752688</v>
      </c>
      <c r="O25" s="669">
        <v>0</v>
      </c>
      <c r="P25" s="663">
        <f t="shared" si="2"/>
        <v>0</v>
      </c>
    </row>
    <row r="26" spans="1:16" s="645" customFormat="1" ht="16.5" customHeight="1" x14ac:dyDescent="0.2">
      <c r="B26" s="672" t="s">
        <v>4</v>
      </c>
      <c r="C26" s="669">
        <f t="shared" si="0"/>
        <v>2</v>
      </c>
      <c r="D26" s="663">
        <f t="shared" si="1"/>
        <v>100</v>
      </c>
      <c r="E26" s="657">
        <v>0</v>
      </c>
      <c r="F26" s="658">
        <v>0</v>
      </c>
      <c r="G26" s="669">
        <v>2</v>
      </c>
      <c r="H26" s="663">
        <v>100</v>
      </c>
      <c r="I26" s="669">
        <v>0</v>
      </c>
      <c r="J26" s="663">
        <v>0</v>
      </c>
      <c r="K26" s="669">
        <v>0</v>
      </c>
      <c r="L26" s="663">
        <v>0</v>
      </c>
      <c r="M26" s="657">
        <v>0</v>
      </c>
      <c r="N26" s="658">
        <v>0</v>
      </c>
      <c r="O26" s="669">
        <v>0</v>
      </c>
      <c r="P26" s="663">
        <f t="shared" si="2"/>
        <v>0</v>
      </c>
    </row>
    <row r="27" spans="1:16" s="643" customFormat="1" ht="14.25" x14ac:dyDescent="0.2">
      <c r="B27" s="664" t="s">
        <v>3</v>
      </c>
      <c r="C27" s="670">
        <f>SUM(C9:C26)</f>
        <v>67434</v>
      </c>
      <c r="D27" s="667">
        <f>C27/$C27*100</f>
        <v>100</v>
      </c>
      <c r="E27" s="665">
        <f>SUM(E9:E26)</f>
        <v>18571</v>
      </c>
      <c r="F27" s="666">
        <f>E27/$C27*100</f>
        <v>27.539520123379894</v>
      </c>
      <c r="G27" s="670">
        <f>SUM(G9:G26)</f>
        <v>36881</v>
      </c>
      <c r="H27" s="667">
        <f>G27/$C27*100</f>
        <v>54.691995135984818</v>
      </c>
      <c r="I27" s="670">
        <f>SUM(I9:I26)</f>
        <v>5932</v>
      </c>
      <c r="J27" s="667">
        <f>I27/$C27*100</f>
        <v>8.7967494142420737</v>
      </c>
      <c r="K27" s="670">
        <f>SUM(K9:K26)</f>
        <v>5992</v>
      </c>
      <c r="L27" s="667">
        <f>K27/$C27*100</f>
        <v>8.885725301776553</v>
      </c>
      <c r="M27" s="665">
        <f>SUM(M9:M26)</f>
        <v>58</v>
      </c>
      <c r="N27" s="666">
        <f>M27/$C27*100</f>
        <v>8.6010024616662212E-2</v>
      </c>
      <c r="O27" s="670">
        <f>SUM(O9:O26)</f>
        <v>0</v>
      </c>
      <c r="P27" s="667">
        <f>O27/$C27*100</f>
        <v>0</v>
      </c>
    </row>
    <row r="28" spans="1:16" s="643" customFormat="1" ht="14.25" hidden="1" x14ac:dyDescent="0.2">
      <c r="A28" s="640">
        <v>18</v>
      </c>
      <c r="B28" s="640" t="s">
        <v>42</v>
      </c>
      <c r="C28" s="648"/>
      <c r="D28" s="649"/>
      <c r="E28" s="648"/>
      <c r="F28" s="649"/>
      <c r="G28" s="648"/>
      <c r="H28" s="649"/>
      <c r="I28" s="648"/>
      <c r="J28" s="649"/>
      <c r="K28" s="648"/>
      <c r="L28" s="649"/>
      <c r="M28" s="648"/>
      <c r="N28" s="649"/>
      <c r="O28" s="648"/>
      <c r="P28" s="649"/>
    </row>
    <row r="29" spans="1:16" s="651" customFormat="1" hidden="1" x14ac:dyDescent="0.2">
      <c r="A29" s="640">
        <v>19</v>
      </c>
      <c r="B29" s="640" t="s">
        <v>50</v>
      </c>
      <c r="C29" s="650"/>
      <c r="D29" s="650"/>
      <c r="E29" s="650"/>
      <c r="F29" s="650"/>
      <c r="G29" s="650"/>
      <c r="H29" s="650"/>
      <c r="I29" s="650"/>
      <c r="K29" s="650"/>
      <c r="L29" s="650"/>
      <c r="M29" s="650"/>
      <c r="N29" s="650"/>
      <c r="O29" s="650"/>
      <c r="P29" s="650"/>
    </row>
    <row r="30" spans="1:16" hidden="1" x14ac:dyDescent="0.2">
      <c r="C30" s="653"/>
      <c r="D30" s="653"/>
      <c r="E30" s="653"/>
      <c r="F30" s="653"/>
      <c r="G30" s="653"/>
      <c r="H30" s="653"/>
      <c r="I30" s="653"/>
      <c r="J30" s="653"/>
      <c r="K30" s="653"/>
      <c r="L30" s="653"/>
      <c r="M30" s="653"/>
      <c r="N30" s="653"/>
      <c r="O30" s="653"/>
      <c r="P30" s="653"/>
    </row>
    <row r="31" spans="1:16" hidden="1" x14ac:dyDescent="0.2">
      <c r="B31" s="654"/>
      <c r="C31" s="655"/>
      <c r="D31" s="655"/>
      <c r="E31" s="655"/>
      <c r="F31" s="655"/>
      <c r="G31" s="655"/>
      <c r="M31" s="654"/>
      <c r="N31" s="654"/>
    </row>
    <row r="32" spans="1:16" hidden="1" x14ac:dyDescent="0.2">
      <c r="B32" s="654"/>
      <c r="D32" s="654"/>
      <c r="M32" s="654"/>
      <c r="N32" s="654"/>
    </row>
    <row r="33" spans="2:14" hidden="1" x14ac:dyDescent="0.2">
      <c r="B33" s="654"/>
      <c r="D33" s="654"/>
      <c r="M33" s="654"/>
      <c r="N33" s="654"/>
    </row>
    <row r="34" spans="2:14" hidden="1" x14ac:dyDescent="0.2">
      <c r="B34" s="654"/>
      <c r="D34" s="654"/>
      <c r="M34" s="654"/>
      <c r="N34" s="654"/>
    </row>
    <row r="35" spans="2:14" hidden="1" x14ac:dyDescent="0.2">
      <c r="B35" s="654"/>
      <c r="D35" s="654"/>
      <c r="M35" s="654"/>
      <c r="N35" s="654"/>
    </row>
    <row r="36" spans="2:14" hidden="1" x14ac:dyDescent="0.2">
      <c r="B36" s="654"/>
      <c r="D36" s="654"/>
      <c r="M36" s="654"/>
      <c r="N36" s="654"/>
    </row>
    <row r="37" spans="2:14" hidden="1" x14ac:dyDescent="0.2">
      <c r="B37" s="654"/>
      <c r="D37" s="654"/>
      <c r="M37" s="654"/>
      <c r="N37" s="654"/>
    </row>
    <row r="38" spans="2:14" hidden="1" x14ac:dyDescent="0.2">
      <c r="B38" s="654"/>
      <c r="D38" s="654"/>
      <c r="M38" s="654"/>
      <c r="N38" s="654"/>
    </row>
    <row r="39" spans="2:14" hidden="1" x14ac:dyDescent="0.2">
      <c r="B39" s="654"/>
      <c r="D39" s="654"/>
      <c r="M39" s="654"/>
      <c r="N39" s="654"/>
    </row>
    <row r="40" spans="2:14" hidden="1" x14ac:dyDescent="0.2">
      <c r="B40" s="654"/>
      <c r="D40" s="654"/>
      <c r="M40" s="654"/>
      <c r="N40" s="654"/>
    </row>
    <row r="41" spans="2:14" x14ac:dyDescent="0.2">
      <c r="B41" s="654"/>
      <c r="D41" s="654"/>
      <c r="M41" s="654"/>
      <c r="N41" s="654"/>
    </row>
    <row r="42" spans="2:14" s="1022" customFormat="1" x14ac:dyDescent="0.2">
      <c r="B42" s="640"/>
      <c r="D42" s="640"/>
      <c r="M42" s="640"/>
      <c r="N42" s="640"/>
    </row>
    <row r="43" spans="2:14" s="1022" customFormat="1" x14ac:dyDescent="0.2">
      <c r="B43" s="640"/>
      <c r="D43" s="640"/>
      <c r="M43" s="640"/>
      <c r="N43" s="640"/>
    </row>
    <row r="44" spans="2:14" s="1022" customFormat="1" x14ac:dyDescent="0.2">
      <c r="D44" s="640"/>
      <c r="M44" s="640"/>
      <c r="N44" s="640"/>
    </row>
    <row r="45" spans="2:14" s="1022" customFormat="1" x14ac:dyDescent="0.2">
      <c r="B45" s="863" t="s">
        <v>42</v>
      </c>
      <c r="C45" s="864"/>
      <c r="D45" s="865"/>
      <c r="E45" s="864"/>
      <c r="F45" s="864"/>
      <c r="G45" s="866">
        <f>IFERROR(GETPIVOTDATA("ID PRESTACION
COUNT",#REF!,"CCAA",$B45,"Grado Resuelto",$B$1,"Subtipo",G$1),0)</f>
        <v>0</v>
      </c>
      <c r="H45" s="864"/>
      <c r="M45" s="640"/>
      <c r="N45" s="640"/>
    </row>
    <row r="46" spans="2:14" s="1022" customFormat="1" x14ac:dyDescent="0.2">
      <c r="B46" s="863" t="s">
        <v>50</v>
      </c>
      <c r="C46" s="864"/>
      <c r="D46" s="865"/>
      <c r="E46" s="864"/>
      <c r="F46" s="864"/>
      <c r="G46" s="866">
        <f>IFERROR(GETPIVOTDATA("ID PRESTACION
COUNT",#REF!,"CCAA",$B46,"Grado Resuelto",$B$1,"Subtipo",G$1),0)</f>
        <v>0</v>
      </c>
      <c r="H46" s="864"/>
      <c r="M46" s="640"/>
      <c r="N46" s="640"/>
    </row>
    <row r="47" spans="2:14" s="1022" customFormat="1" x14ac:dyDescent="0.2">
      <c r="D47" s="640"/>
      <c r="M47" s="640"/>
      <c r="N47" s="640"/>
    </row>
    <row r="48" spans="2:14" s="1026" customFormat="1" x14ac:dyDescent="0.2">
      <c r="D48" s="654"/>
    </row>
    <row r="49" spans="4:4" x14ac:dyDescent="0.2">
      <c r="D49" s="654"/>
    </row>
    <row r="50" spans="4:4" x14ac:dyDescent="0.2">
      <c r="D50" s="654"/>
    </row>
    <row r="51" spans="4:4" x14ac:dyDescent="0.2">
      <c r="D51" s="654"/>
    </row>
    <row r="52" spans="4:4" x14ac:dyDescent="0.2">
      <c r="D52" s="654"/>
    </row>
    <row r="53" spans="4:4" x14ac:dyDescent="0.2">
      <c r="D53" s="654"/>
    </row>
    <row r="54" spans="4:4" x14ac:dyDescent="0.2">
      <c r="D54" s="654"/>
    </row>
    <row r="55" spans="4:4" x14ac:dyDescent="0.2">
      <c r="D55" s="654"/>
    </row>
    <row r="56" spans="4:4" x14ac:dyDescent="0.2">
      <c r="D56" s="654"/>
    </row>
    <row r="57" spans="4:4" x14ac:dyDescent="0.2">
      <c r="D57" s="654"/>
    </row>
    <row r="58" spans="4:4" x14ac:dyDescent="0.2">
      <c r="D58" s="654"/>
    </row>
    <row r="59" spans="4:4" x14ac:dyDescent="0.2">
      <c r="D59" s="654"/>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49">
    <tabColor theme="0"/>
    <pageSetUpPr fitToPage="1"/>
  </sheetPr>
  <dimension ref="A1:U59"/>
  <sheetViews>
    <sheetView zoomScaleNormal="100" workbookViewId="0"/>
  </sheetViews>
  <sheetFormatPr baseColWidth="10" defaultColWidth="11.42578125" defaultRowHeight="15" x14ac:dyDescent="0.2"/>
  <cols>
    <col min="1" max="1" width="0.5703125" style="652" customWidth="1"/>
    <col min="2" max="2" width="26.5703125" style="652" bestFit="1" customWidth="1"/>
    <col min="3" max="3" width="7.85546875" style="652" customWidth="1"/>
    <col min="4" max="4" width="7" style="652" bestFit="1" customWidth="1"/>
    <col min="5" max="5" width="8.5703125" style="652" customWidth="1"/>
    <col min="6" max="6" width="7" style="652" bestFit="1" customWidth="1"/>
    <col min="7" max="7" width="8.28515625" style="652" customWidth="1"/>
    <col min="8" max="8" width="7" style="652" bestFit="1" customWidth="1"/>
    <col min="9" max="9" width="9.7109375" style="652" customWidth="1"/>
    <col min="10" max="10" width="6.5703125" style="652" customWidth="1"/>
    <col min="11" max="11" width="7" style="652" customWidth="1"/>
    <col min="12" max="12" width="6" style="652" customWidth="1"/>
    <col min="13" max="13" width="7.140625" style="652" customWidth="1"/>
    <col min="14" max="14" width="6" style="652" customWidth="1"/>
    <col min="15" max="15" width="7.140625" style="652" customWidth="1"/>
    <col min="16" max="16" width="7.28515625" style="652" customWidth="1"/>
    <col min="17" max="16384" width="11.42578125" style="652"/>
  </cols>
  <sheetData>
    <row r="1" spans="1:21" s="631" customFormat="1" ht="12.75" customHeight="1" x14ac:dyDescent="0.2">
      <c r="B1" s="632" t="s">
        <v>51</v>
      </c>
      <c r="E1" s="633" t="s">
        <v>203</v>
      </c>
      <c r="F1" s="633"/>
      <c r="G1" s="633" t="s">
        <v>204</v>
      </c>
      <c r="H1" s="633"/>
      <c r="I1" s="633" t="s">
        <v>205</v>
      </c>
      <c r="J1" s="633"/>
      <c r="K1" s="633" t="s">
        <v>206</v>
      </c>
      <c r="L1" s="633"/>
      <c r="M1" s="633" t="s">
        <v>207</v>
      </c>
      <c r="N1" s="633"/>
      <c r="O1" s="633" t="s">
        <v>208</v>
      </c>
    </row>
    <row r="2" spans="1:21" s="634" customFormat="1" ht="48" customHeight="1" x14ac:dyDescent="0.2">
      <c r="B2" s="635"/>
      <c r="C2" s="635"/>
      <c r="D2" s="635"/>
      <c r="E2" s="635"/>
      <c r="F2" s="635"/>
      <c r="G2" s="635"/>
      <c r="H2" s="635"/>
    </row>
    <row r="3" spans="1:21" s="636" customFormat="1" ht="19.5" x14ac:dyDescent="0.2">
      <c r="B3" s="1047" t="s">
        <v>453</v>
      </c>
      <c r="C3" s="1047"/>
      <c r="D3" s="1047"/>
      <c r="E3" s="1047"/>
      <c r="F3" s="1047"/>
      <c r="G3" s="1047"/>
      <c r="H3" s="1047"/>
      <c r="I3" s="1047"/>
      <c r="J3" s="1047"/>
      <c r="K3" s="1047"/>
      <c r="L3" s="1047"/>
      <c r="M3" s="1047"/>
      <c r="N3" s="1047"/>
      <c r="O3" s="1047"/>
      <c r="P3" s="1047"/>
    </row>
    <row r="4" spans="1:21" s="636" customFormat="1" x14ac:dyDescent="0.2">
      <c r="B4" s="1061" t="str">
        <f>porsaad!B6</f>
        <v>Situación a 28 de febrero de 2023</v>
      </c>
      <c r="C4" s="1061"/>
      <c r="D4" s="1061"/>
      <c r="E4" s="1061"/>
      <c r="F4" s="1061"/>
      <c r="G4" s="1061"/>
      <c r="H4" s="1061"/>
      <c r="I4" s="1061"/>
      <c r="J4" s="1061"/>
      <c r="K4" s="1061"/>
      <c r="L4" s="1061"/>
      <c r="M4" s="1061"/>
      <c r="N4" s="1061"/>
      <c r="O4" s="1061"/>
      <c r="P4" s="1061"/>
      <c r="Q4" s="637"/>
      <c r="R4" s="637"/>
      <c r="S4" s="637"/>
      <c r="T4" s="637"/>
      <c r="U4" s="637"/>
    </row>
    <row r="5" spans="1:21" s="471" customFormat="1" ht="7.5" customHeight="1" x14ac:dyDescent="0.2">
      <c r="B5" s="638"/>
      <c r="C5" s="639" t="s">
        <v>203</v>
      </c>
      <c r="D5" s="639"/>
      <c r="E5" s="639" t="s">
        <v>204</v>
      </c>
      <c r="F5" s="639"/>
      <c r="G5" s="639" t="s">
        <v>205</v>
      </c>
      <c r="H5" s="639"/>
      <c r="I5" s="639" t="s">
        <v>206</v>
      </c>
      <c r="J5" s="639"/>
      <c r="K5" s="640" t="s">
        <v>207</v>
      </c>
      <c r="L5" s="639"/>
      <c r="M5" s="640" t="s">
        <v>208</v>
      </c>
      <c r="O5" s="640" t="s">
        <v>208</v>
      </c>
    </row>
    <row r="6" spans="1:21" s="636" customFormat="1" ht="15" customHeight="1" x14ac:dyDescent="0.2">
      <c r="B6" s="656"/>
      <c r="C6" s="1184" t="s">
        <v>209</v>
      </c>
      <c r="D6" s="1185"/>
      <c r="E6" s="1185"/>
      <c r="F6" s="1185"/>
      <c r="G6" s="1185"/>
      <c r="H6" s="1185"/>
      <c r="I6" s="1185"/>
      <c r="J6" s="1185"/>
      <c r="K6" s="1185"/>
      <c r="L6" s="1185"/>
      <c r="M6" s="1185"/>
      <c r="N6" s="1185"/>
      <c r="O6" s="1185"/>
      <c r="P6" s="1186"/>
    </row>
    <row r="7" spans="1:21" s="636" customFormat="1" ht="57" customHeight="1" x14ac:dyDescent="0.2">
      <c r="B7" s="1187" t="s">
        <v>15</v>
      </c>
      <c r="C7" s="1183" t="s">
        <v>3</v>
      </c>
      <c r="D7" s="1183"/>
      <c r="E7" s="1183" t="s">
        <v>210</v>
      </c>
      <c r="F7" s="1183"/>
      <c r="G7" s="1183" t="s">
        <v>211</v>
      </c>
      <c r="H7" s="1183"/>
      <c r="I7" s="1183" t="s">
        <v>212</v>
      </c>
      <c r="J7" s="1183"/>
      <c r="K7" s="1183" t="s">
        <v>213</v>
      </c>
      <c r="L7" s="1183"/>
      <c r="M7" s="1183" t="s">
        <v>214</v>
      </c>
      <c r="N7" s="1183"/>
      <c r="O7" s="1183" t="s">
        <v>215</v>
      </c>
      <c r="P7" s="1183"/>
    </row>
    <row r="8" spans="1:21" s="641" customFormat="1" ht="12" customHeight="1" x14ac:dyDescent="0.2">
      <c r="B8" s="1188"/>
      <c r="C8" s="659" t="s">
        <v>12</v>
      </c>
      <c r="D8" s="659" t="s">
        <v>31</v>
      </c>
      <c r="E8" s="659" t="s">
        <v>12</v>
      </c>
      <c r="F8" s="659" t="s">
        <v>31</v>
      </c>
      <c r="G8" s="659" t="s">
        <v>12</v>
      </c>
      <c r="H8" s="659" t="s">
        <v>31</v>
      </c>
      <c r="I8" s="659" t="s">
        <v>12</v>
      </c>
      <c r="J8" s="659" t="s">
        <v>31</v>
      </c>
      <c r="K8" s="659" t="s">
        <v>12</v>
      </c>
      <c r="L8" s="659" t="s">
        <v>31</v>
      </c>
      <c r="M8" s="659" t="s">
        <v>12</v>
      </c>
      <c r="N8" s="659" t="s">
        <v>31</v>
      </c>
      <c r="O8" s="659" t="s">
        <v>12</v>
      </c>
      <c r="P8" s="659" t="s">
        <v>31</v>
      </c>
      <c r="R8" s="642"/>
    </row>
    <row r="9" spans="1:21" s="643" customFormat="1" ht="16.5" customHeight="1" x14ac:dyDescent="0.2">
      <c r="A9" s="643">
        <v>1</v>
      </c>
      <c r="B9" s="671" t="s">
        <v>11</v>
      </c>
      <c r="C9" s="668">
        <f>E9+G9+I9+K9+M9+O9</f>
        <v>49</v>
      </c>
      <c r="D9" s="662">
        <f>IFERROR(C9/$C9*100,"-")</f>
        <v>100</v>
      </c>
      <c r="E9" s="660">
        <v>0</v>
      </c>
      <c r="F9" s="661">
        <v>0</v>
      </c>
      <c r="G9" s="668">
        <v>14</v>
      </c>
      <c r="H9" s="662">
        <v>28.571428571428569</v>
      </c>
      <c r="I9" s="668">
        <v>35</v>
      </c>
      <c r="J9" s="662">
        <v>71.428571428571431</v>
      </c>
      <c r="K9" s="668">
        <v>0</v>
      </c>
      <c r="L9" s="662">
        <v>0</v>
      </c>
      <c r="M9" s="660">
        <v>0</v>
      </c>
      <c r="N9" s="661">
        <v>0</v>
      </c>
      <c r="O9" s="668">
        <v>0</v>
      </c>
      <c r="P9" s="662">
        <f>IFERROR(O9/$C9*100,"-")</f>
        <v>0</v>
      </c>
      <c r="R9" s="644"/>
    </row>
    <row r="10" spans="1:21" s="645" customFormat="1" ht="16.5" customHeight="1" x14ac:dyDescent="0.2">
      <c r="A10" s="645">
        <v>2</v>
      </c>
      <c r="B10" s="672" t="s">
        <v>10</v>
      </c>
      <c r="C10" s="669">
        <f t="shared" ref="C10:C26" si="0">E10+G10+I10+K10+M10+O10</f>
        <v>223</v>
      </c>
      <c r="D10" s="663">
        <f t="shared" ref="D10:D26" si="1">IFERROR(C10/$C10*100,"-")</f>
        <v>100</v>
      </c>
      <c r="E10" s="657">
        <v>3</v>
      </c>
      <c r="F10" s="658">
        <v>1.3452914798206279</v>
      </c>
      <c r="G10" s="669">
        <v>34</v>
      </c>
      <c r="H10" s="663">
        <v>15.246636771300448</v>
      </c>
      <c r="I10" s="669">
        <v>186</v>
      </c>
      <c r="J10" s="663">
        <v>83.408071748878925</v>
      </c>
      <c r="K10" s="669">
        <v>0</v>
      </c>
      <c r="L10" s="663">
        <v>0</v>
      </c>
      <c r="M10" s="657">
        <v>0</v>
      </c>
      <c r="N10" s="658">
        <v>0</v>
      </c>
      <c r="O10" s="669">
        <v>0</v>
      </c>
      <c r="P10" s="663">
        <f t="shared" ref="P10:P26" si="2">IFERROR(O10/$C10*100,"-")</f>
        <v>0</v>
      </c>
      <c r="R10" s="646"/>
    </row>
    <row r="11" spans="1:21" s="645" customFormat="1" ht="16.5" customHeight="1" x14ac:dyDescent="0.2">
      <c r="A11" s="645">
        <v>3</v>
      </c>
      <c r="B11" s="672" t="s">
        <v>40</v>
      </c>
      <c r="C11" s="669">
        <f t="shared" si="0"/>
        <v>1007</v>
      </c>
      <c r="D11" s="663">
        <f t="shared" si="1"/>
        <v>100</v>
      </c>
      <c r="E11" s="657">
        <v>77</v>
      </c>
      <c r="F11" s="658">
        <v>7.6464746772591852</v>
      </c>
      <c r="G11" s="669">
        <v>27</v>
      </c>
      <c r="H11" s="663">
        <v>2.6812313803376364</v>
      </c>
      <c r="I11" s="669">
        <v>81</v>
      </c>
      <c r="J11" s="663">
        <v>8.0436941410129101</v>
      </c>
      <c r="K11" s="669">
        <v>751</v>
      </c>
      <c r="L11" s="663">
        <v>74.577954319761659</v>
      </c>
      <c r="M11" s="657">
        <v>71</v>
      </c>
      <c r="N11" s="658">
        <v>7.0506454816285995</v>
      </c>
      <c r="O11" s="669">
        <v>0</v>
      </c>
      <c r="P11" s="663">
        <f t="shared" si="2"/>
        <v>0</v>
      </c>
      <c r="R11" s="646"/>
    </row>
    <row r="12" spans="1:21" s="645" customFormat="1" ht="16.5" customHeight="1" x14ac:dyDescent="0.2">
      <c r="A12" s="645">
        <v>4</v>
      </c>
      <c r="B12" s="672" t="s">
        <v>41</v>
      </c>
      <c r="C12" s="669">
        <f t="shared" si="0"/>
        <v>41</v>
      </c>
      <c r="D12" s="663">
        <f t="shared" si="1"/>
        <v>100</v>
      </c>
      <c r="E12" s="657">
        <v>0</v>
      </c>
      <c r="F12" s="658">
        <v>0</v>
      </c>
      <c r="G12" s="669">
        <v>1</v>
      </c>
      <c r="H12" s="663">
        <v>2.4390243902439024</v>
      </c>
      <c r="I12" s="669">
        <v>40</v>
      </c>
      <c r="J12" s="663">
        <v>97.560975609756099</v>
      </c>
      <c r="K12" s="669">
        <v>0</v>
      </c>
      <c r="L12" s="663">
        <v>0</v>
      </c>
      <c r="M12" s="657">
        <v>0</v>
      </c>
      <c r="N12" s="658">
        <v>0</v>
      </c>
      <c r="O12" s="669">
        <v>0</v>
      </c>
      <c r="P12" s="663">
        <f t="shared" si="2"/>
        <v>0</v>
      </c>
      <c r="R12" s="646"/>
    </row>
    <row r="13" spans="1:21" s="645" customFormat="1" ht="16.5" customHeight="1" x14ac:dyDescent="0.2">
      <c r="A13" s="645">
        <v>5</v>
      </c>
      <c r="B13" s="672" t="s">
        <v>9</v>
      </c>
      <c r="C13" s="669">
        <f t="shared" si="0"/>
        <v>4920</v>
      </c>
      <c r="D13" s="663">
        <f t="shared" si="1"/>
        <v>100</v>
      </c>
      <c r="E13" s="657">
        <v>3655</v>
      </c>
      <c r="F13" s="658">
        <v>74.288617886178869</v>
      </c>
      <c r="G13" s="669">
        <v>6</v>
      </c>
      <c r="H13" s="663">
        <v>0.12195121951219512</v>
      </c>
      <c r="I13" s="669">
        <v>385</v>
      </c>
      <c r="J13" s="663">
        <v>7.8252032520325194</v>
      </c>
      <c r="K13" s="669">
        <v>874</v>
      </c>
      <c r="L13" s="663">
        <v>17.764227642276424</v>
      </c>
      <c r="M13" s="657">
        <v>0</v>
      </c>
      <c r="N13" s="658">
        <v>0</v>
      </c>
      <c r="O13" s="669">
        <v>0</v>
      </c>
      <c r="P13" s="663">
        <f t="shared" si="2"/>
        <v>0</v>
      </c>
      <c r="R13" s="646"/>
    </row>
    <row r="14" spans="1:21" s="645" customFormat="1" ht="16.5" customHeight="1" x14ac:dyDescent="0.2">
      <c r="A14" s="645">
        <v>6</v>
      </c>
      <c r="B14" s="672" t="s">
        <v>8</v>
      </c>
      <c r="C14" s="669">
        <f t="shared" si="0"/>
        <v>0</v>
      </c>
      <c r="D14" s="663" t="str">
        <f t="shared" si="1"/>
        <v>-</v>
      </c>
      <c r="E14" s="657">
        <v>0</v>
      </c>
      <c r="F14" s="658" t="s">
        <v>376</v>
      </c>
      <c r="G14" s="669">
        <v>0</v>
      </c>
      <c r="H14" s="663" t="s">
        <v>376</v>
      </c>
      <c r="I14" s="669">
        <v>0</v>
      </c>
      <c r="J14" s="663" t="s">
        <v>376</v>
      </c>
      <c r="K14" s="669">
        <v>0</v>
      </c>
      <c r="L14" s="663" t="s">
        <v>376</v>
      </c>
      <c r="M14" s="657">
        <v>0</v>
      </c>
      <c r="N14" s="658" t="s">
        <v>376</v>
      </c>
      <c r="O14" s="669">
        <v>0</v>
      </c>
      <c r="P14" s="663" t="str">
        <f t="shared" si="2"/>
        <v>-</v>
      </c>
    </row>
    <row r="15" spans="1:21" s="647" customFormat="1" ht="16.5" customHeight="1" x14ac:dyDescent="0.2">
      <c r="A15" s="647">
        <v>7</v>
      </c>
      <c r="B15" s="672" t="s">
        <v>7</v>
      </c>
      <c r="C15" s="669">
        <f t="shared" si="0"/>
        <v>17636</v>
      </c>
      <c r="D15" s="663">
        <f t="shared" si="1"/>
        <v>100</v>
      </c>
      <c r="E15" s="657">
        <v>6623</v>
      </c>
      <c r="F15" s="658">
        <v>37.553867090043092</v>
      </c>
      <c r="G15" s="669">
        <v>220</v>
      </c>
      <c r="H15" s="663">
        <v>1.2474484009979587</v>
      </c>
      <c r="I15" s="669">
        <v>8907</v>
      </c>
      <c r="J15" s="663">
        <v>50.504649580403715</v>
      </c>
      <c r="K15" s="669">
        <v>1886</v>
      </c>
      <c r="L15" s="663">
        <v>10.694034928555228</v>
      </c>
      <c r="M15" s="657">
        <v>0</v>
      </c>
      <c r="N15" s="658">
        <v>0</v>
      </c>
      <c r="O15" s="669">
        <v>0</v>
      </c>
      <c r="P15" s="663">
        <f t="shared" si="2"/>
        <v>0</v>
      </c>
    </row>
    <row r="16" spans="1:21" s="647" customFormat="1" ht="16.5" customHeight="1" x14ac:dyDescent="0.2">
      <c r="A16" s="647">
        <v>8</v>
      </c>
      <c r="B16" s="672" t="s">
        <v>43</v>
      </c>
      <c r="C16" s="669">
        <f t="shared" si="0"/>
        <v>2650</v>
      </c>
      <c r="D16" s="663">
        <f t="shared" si="1"/>
        <v>100</v>
      </c>
      <c r="E16" s="657">
        <v>415</v>
      </c>
      <c r="F16" s="658">
        <v>15.660377358490566</v>
      </c>
      <c r="G16" s="669">
        <v>1557</v>
      </c>
      <c r="H16" s="663">
        <v>58.75471698113207</v>
      </c>
      <c r="I16" s="669">
        <v>77</v>
      </c>
      <c r="J16" s="663">
        <v>2.9056603773584904</v>
      </c>
      <c r="K16" s="669">
        <v>601</v>
      </c>
      <c r="L16" s="663">
        <v>22.679245283018869</v>
      </c>
      <c r="M16" s="657">
        <v>0</v>
      </c>
      <c r="N16" s="658">
        <v>0</v>
      </c>
      <c r="O16" s="669">
        <v>0</v>
      </c>
      <c r="P16" s="663">
        <f t="shared" si="2"/>
        <v>0</v>
      </c>
    </row>
    <row r="17" spans="1:16" s="647" customFormat="1" ht="16.5" customHeight="1" x14ac:dyDescent="0.2">
      <c r="A17" s="647">
        <v>9</v>
      </c>
      <c r="B17" s="672" t="s">
        <v>44</v>
      </c>
      <c r="C17" s="669">
        <f t="shared" si="0"/>
        <v>6857</v>
      </c>
      <c r="D17" s="663">
        <f t="shared" si="1"/>
        <v>100</v>
      </c>
      <c r="E17" s="657">
        <v>6456</v>
      </c>
      <c r="F17" s="658">
        <v>94.151961499197895</v>
      </c>
      <c r="G17" s="669">
        <v>8</v>
      </c>
      <c r="H17" s="663">
        <v>0.11666909727285986</v>
      </c>
      <c r="I17" s="669">
        <v>393</v>
      </c>
      <c r="J17" s="663">
        <v>5.7313694035292402</v>
      </c>
      <c r="K17" s="669">
        <v>0</v>
      </c>
      <c r="L17" s="663">
        <v>0</v>
      </c>
      <c r="M17" s="657">
        <v>0</v>
      </c>
      <c r="N17" s="658">
        <v>0</v>
      </c>
      <c r="O17" s="669">
        <v>0</v>
      </c>
      <c r="P17" s="663">
        <f t="shared" si="2"/>
        <v>0</v>
      </c>
    </row>
    <row r="18" spans="1:16" s="647" customFormat="1" ht="16.5" customHeight="1" x14ac:dyDescent="0.2">
      <c r="A18" s="647">
        <v>10</v>
      </c>
      <c r="B18" s="672" t="s">
        <v>6</v>
      </c>
      <c r="C18" s="669">
        <f t="shared" si="0"/>
        <v>6564</v>
      </c>
      <c r="D18" s="663">
        <f t="shared" si="1"/>
        <v>100</v>
      </c>
      <c r="E18" s="657">
        <v>5121</v>
      </c>
      <c r="F18" s="658">
        <v>78.016453382084094</v>
      </c>
      <c r="G18" s="669">
        <v>1149</v>
      </c>
      <c r="H18" s="663">
        <v>17.504570383912249</v>
      </c>
      <c r="I18" s="669">
        <v>61</v>
      </c>
      <c r="J18" s="663">
        <v>0.92931139549055453</v>
      </c>
      <c r="K18" s="669">
        <v>233</v>
      </c>
      <c r="L18" s="663">
        <v>3.5496648385131016</v>
      </c>
      <c r="M18" s="657">
        <v>0</v>
      </c>
      <c r="N18" s="658">
        <v>0</v>
      </c>
      <c r="O18" s="669">
        <v>0</v>
      </c>
      <c r="P18" s="663">
        <f t="shared" si="2"/>
        <v>0</v>
      </c>
    </row>
    <row r="19" spans="1:16" s="645" customFormat="1" ht="16.5" customHeight="1" x14ac:dyDescent="0.2">
      <c r="A19" s="645">
        <v>11</v>
      </c>
      <c r="B19" s="672" t="s">
        <v>5</v>
      </c>
      <c r="C19" s="669">
        <f t="shared" si="0"/>
        <v>6367</v>
      </c>
      <c r="D19" s="663">
        <f t="shared" si="1"/>
        <v>100</v>
      </c>
      <c r="E19" s="657">
        <v>5645</v>
      </c>
      <c r="F19" s="658">
        <v>88.660279566514845</v>
      </c>
      <c r="G19" s="669">
        <v>1</v>
      </c>
      <c r="H19" s="663">
        <v>1.5705983979896341E-2</v>
      </c>
      <c r="I19" s="669">
        <v>228</v>
      </c>
      <c r="J19" s="663">
        <v>3.5809643474163657</v>
      </c>
      <c r="K19" s="669">
        <v>493</v>
      </c>
      <c r="L19" s="663">
        <v>7.7430501020888958</v>
      </c>
      <c r="M19" s="657">
        <v>0</v>
      </c>
      <c r="N19" s="658">
        <v>0</v>
      </c>
      <c r="O19" s="669">
        <v>0</v>
      </c>
      <c r="P19" s="663">
        <f t="shared" si="2"/>
        <v>0</v>
      </c>
    </row>
    <row r="20" spans="1:16" s="645" customFormat="1" ht="16.5" customHeight="1" x14ac:dyDescent="0.2">
      <c r="A20" s="645">
        <v>12</v>
      </c>
      <c r="B20" s="672" t="s">
        <v>38</v>
      </c>
      <c r="C20" s="669">
        <f t="shared" si="0"/>
        <v>2886</v>
      </c>
      <c r="D20" s="663">
        <f t="shared" si="1"/>
        <v>100</v>
      </c>
      <c r="E20" s="657">
        <v>850</v>
      </c>
      <c r="F20" s="658">
        <v>29.452529452529454</v>
      </c>
      <c r="G20" s="669">
        <v>58</v>
      </c>
      <c r="H20" s="663">
        <v>2.0097020097020097</v>
      </c>
      <c r="I20" s="669">
        <v>691</v>
      </c>
      <c r="J20" s="663">
        <v>23.943173943173942</v>
      </c>
      <c r="K20" s="669">
        <v>1287</v>
      </c>
      <c r="L20" s="663">
        <v>44.594594594594597</v>
      </c>
      <c r="M20" s="657">
        <v>0</v>
      </c>
      <c r="N20" s="658">
        <v>0</v>
      </c>
      <c r="O20" s="669">
        <v>0</v>
      </c>
      <c r="P20" s="663">
        <f t="shared" si="2"/>
        <v>0</v>
      </c>
    </row>
    <row r="21" spans="1:16" s="645" customFormat="1" ht="16.5" customHeight="1" x14ac:dyDescent="0.2">
      <c r="A21" s="645">
        <v>13</v>
      </c>
      <c r="B21" s="672" t="s">
        <v>45</v>
      </c>
      <c r="C21" s="669">
        <f t="shared" si="0"/>
        <v>4284</v>
      </c>
      <c r="D21" s="663">
        <f t="shared" si="1"/>
        <v>100</v>
      </c>
      <c r="E21" s="657">
        <v>1020</v>
      </c>
      <c r="F21" s="658">
        <v>23.809523809523807</v>
      </c>
      <c r="G21" s="669">
        <v>3</v>
      </c>
      <c r="H21" s="663">
        <v>7.0028011204481794E-2</v>
      </c>
      <c r="I21" s="669">
        <v>408</v>
      </c>
      <c r="J21" s="663">
        <v>9.5238095238095237</v>
      </c>
      <c r="K21" s="669">
        <v>2853</v>
      </c>
      <c r="L21" s="663">
        <v>66.596638655462186</v>
      </c>
      <c r="M21" s="657">
        <v>0</v>
      </c>
      <c r="N21" s="658">
        <v>0</v>
      </c>
      <c r="O21" s="669">
        <v>0</v>
      </c>
      <c r="P21" s="663">
        <f t="shared" si="2"/>
        <v>0</v>
      </c>
    </row>
    <row r="22" spans="1:16" s="645" customFormat="1" ht="16.5" customHeight="1" x14ac:dyDescent="0.2">
      <c r="A22" s="645">
        <v>14</v>
      </c>
      <c r="B22" s="672" t="s">
        <v>46</v>
      </c>
      <c r="C22" s="669">
        <f t="shared" si="0"/>
        <v>127</v>
      </c>
      <c r="D22" s="663">
        <f t="shared" si="1"/>
        <v>100</v>
      </c>
      <c r="E22" s="657">
        <v>12</v>
      </c>
      <c r="F22" s="658">
        <v>9.4488188976377945</v>
      </c>
      <c r="G22" s="669">
        <v>0</v>
      </c>
      <c r="H22" s="663">
        <v>0</v>
      </c>
      <c r="I22" s="669">
        <v>39</v>
      </c>
      <c r="J22" s="663">
        <v>30.708661417322837</v>
      </c>
      <c r="K22" s="669">
        <v>76</v>
      </c>
      <c r="L22" s="663">
        <v>59.842519685039377</v>
      </c>
      <c r="M22" s="657">
        <v>0</v>
      </c>
      <c r="N22" s="658">
        <v>0</v>
      </c>
      <c r="O22" s="669">
        <v>0</v>
      </c>
      <c r="P22" s="663">
        <f t="shared" si="2"/>
        <v>0</v>
      </c>
    </row>
    <row r="23" spans="1:16" s="645" customFormat="1" ht="16.5" customHeight="1" x14ac:dyDescent="0.2">
      <c r="A23" s="645">
        <v>15</v>
      </c>
      <c r="B23" s="672" t="s">
        <v>47</v>
      </c>
      <c r="C23" s="669">
        <f t="shared" si="0"/>
        <v>636</v>
      </c>
      <c r="D23" s="663">
        <f t="shared" si="1"/>
        <v>100</v>
      </c>
      <c r="E23" s="657">
        <v>382</v>
      </c>
      <c r="F23" s="658">
        <v>60.062893081761004</v>
      </c>
      <c r="G23" s="669">
        <v>20</v>
      </c>
      <c r="H23" s="663">
        <v>3.1446540880503147</v>
      </c>
      <c r="I23" s="669">
        <v>128</v>
      </c>
      <c r="J23" s="663">
        <v>20.125786163522015</v>
      </c>
      <c r="K23" s="669">
        <v>106</v>
      </c>
      <c r="L23" s="663">
        <v>16.666666666666664</v>
      </c>
      <c r="M23" s="657">
        <v>0</v>
      </c>
      <c r="N23" s="658">
        <v>0</v>
      </c>
      <c r="O23" s="669">
        <v>0</v>
      </c>
      <c r="P23" s="663">
        <f t="shared" si="2"/>
        <v>0</v>
      </c>
    </row>
    <row r="24" spans="1:16" s="645" customFormat="1" ht="16.5" customHeight="1" x14ac:dyDescent="0.2">
      <c r="A24" s="645">
        <v>16</v>
      </c>
      <c r="B24" s="672" t="s">
        <v>48</v>
      </c>
      <c r="C24" s="669">
        <f t="shared" si="0"/>
        <v>42</v>
      </c>
      <c r="D24" s="663">
        <f t="shared" si="1"/>
        <v>100</v>
      </c>
      <c r="E24" s="657">
        <v>0</v>
      </c>
      <c r="F24" s="658">
        <v>0</v>
      </c>
      <c r="G24" s="669">
        <v>42</v>
      </c>
      <c r="H24" s="663">
        <v>100</v>
      </c>
      <c r="I24" s="669">
        <v>0</v>
      </c>
      <c r="J24" s="663">
        <v>0</v>
      </c>
      <c r="K24" s="669">
        <v>0</v>
      </c>
      <c r="L24" s="663">
        <v>0</v>
      </c>
      <c r="M24" s="657">
        <v>0</v>
      </c>
      <c r="N24" s="658">
        <v>0</v>
      </c>
      <c r="O24" s="669">
        <v>0</v>
      </c>
      <c r="P24" s="663">
        <f t="shared" si="2"/>
        <v>0</v>
      </c>
    </row>
    <row r="25" spans="1:16" s="645" customFormat="1" ht="16.5" customHeight="1" x14ac:dyDescent="0.2">
      <c r="A25" s="645">
        <v>17</v>
      </c>
      <c r="B25" s="672" t="s">
        <v>49</v>
      </c>
      <c r="C25" s="669">
        <f t="shared" si="0"/>
        <v>69</v>
      </c>
      <c r="D25" s="663">
        <f t="shared" si="1"/>
        <v>100</v>
      </c>
      <c r="E25" s="657">
        <v>0</v>
      </c>
      <c r="F25" s="658">
        <v>0</v>
      </c>
      <c r="G25" s="669">
        <v>9</v>
      </c>
      <c r="H25" s="663">
        <v>13.043478260869565</v>
      </c>
      <c r="I25" s="669">
        <v>13</v>
      </c>
      <c r="J25" s="663">
        <v>18.840579710144929</v>
      </c>
      <c r="K25" s="669">
        <v>0</v>
      </c>
      <c r="L25" s="663">
        <v>0</v>
      </c>
      <c r="M25" s="657">
        <v>47</v>
      </c>
      <c r="N25" s="658">
        <v>68.115942028985515</v>
      </c>
      <c r="O25" s="669">
        <v>0</v>
      </c>
      <c r="P25" s="663">
        <f t="shared" si="2"/>
        <v>0</v>
      </c>
    </row>
    <row r="26" spans="1:16" s="645" customFormat="1" ht="16.5" customHeight="1" x14ac:dyDescent="0.2">
      <c r="B26" s="672" t="s">
        <v>4</v>
      </c>
      <c r="C26" s="669">
        <f t="shared" si="0"/>
        <v>1</v>
      </c>
      <c r="D26" s="663">
        <f t="shared" si="1"/>
        <v>100</v>
      </c>
      <c r="E26" s="657">
        <v>1</v>
      </c>
      <c r="F26" s="658">
        <v>100</v>
      </c>
      <c r="G26" s="669">
        <v>0</v>
      </c>
      <c r="H26" s="663">
        <v>0</v>
      </c>
      <c r="I26" s="669">
        <v>0</v>
      </c>
      <c r="J26" s="663">
        <v>0</v>
      </c>
      <c r="K26" s="669">
        <v>0</v>
      </c>
      <c r="L26" s="663">
        <v>0</v>
      </c>
      <c r="M26" s="657">
        <v>0</v>
      </c>
      <c r="N26" s="658">
        <v>0</v>
      </c>
      <c r="O26" s="669">
        <v>0</v>
      </c>
      <c r="P26" s="663">
        <f t="shared" si="2"/>
        <v>0</v>
      </c>
    </row>
    <row r="27" spans="1:16" s="643" customFormat="1" ht="14.25" x14ac:dyDescent="0.2">
      <c r="B27" s="664" t="s">
        <v>3</v>
      </c>
      <c r="C27" s="670">
        <f>SUM(C9:C26)</f>
        <v>54359</v>
      </c>
      <c r="D27" s="667">
        <f>C27/$C27*100</f>
        <v>100</v>
      </c>
      <c r="E27" s="665">
        <f>SUM(E9:E26)</f>
        <v>30260</v>
      </c>
      <c r="F27" s="666">
        <f>E27/$C27*100</f>
        <v>55.666954874077888</v>
      </c>
      <c r="G27" s="670">
        <f>SUM(G9:G26)</f>
        <v>3149</v>
      </c>
      <c r="H27" s="667">
        <f>G27/$C27*100</f>
        <v>5.7929689655806769</v>
      </c>
      <c r="I27" s="670">
        <f>SUM(I9:I26)</f>
        <v>11672</v>
      </c>
      <c r="J27" s="667">
        <f>I27/$C27*100</f>
        <v>21.472065343365404</v>
      </c>
      <c r="K27" s="670">
        <f>SUM(K9:K26)</f>
        <v>9160</v>
      </c>
      <c r="L27" s="667">
        <f>K27/$C27*100</f>
        <v>16.850935447671958</v>
      </c>
      <c r="M27" s="665">
        <f>SUM(M9:M26)</f>
        <v>118</v>
      </c>
      <c r="N27" s="666">
        <f>M27/$C27*100</f>
        <v>0.21707536930407109</v>
      </c>
      <c r="O27" s="670">
        <f>SUM(O9:O26)</f>
        <v>0</v>
      </c>
      <c r="P27" s="667">
        <f>O27/$C27*100</f>
        <v>0</v>
      </c>
    </row>
    <row r="28" spans="1:16" s="643" customFormat="1" ht="14.25" hidden="1" x14ac:dyDescent="0.2">
      <c r="A28" s="640">
        <v>18</v>
      </c>
      <c r="B28" s="640" t="s">
        <v>42</v>
      </c>
      <c r="C28" s="648"/>
      <c r="D28" s="649"/>
      <c r="E28" s="648"/>
      <c r="F28" s="649"/>
      <c r="G28" s="648"/>
      <c r="H28" s="649"/>
      <c r="I28" s="648"/>
      <c r="J28" s="649"/>
      <c r="K28" s="648"/>
      <c r="L28" s="649"/>
      <c r="M28" s="648"/>
      <c r="N28" s="649"/>
      <c r="O28" s="648"/>
      <c r="P28" s="649"/>
    </row>
    <row r="29" spans="1:16" s="651" customFormat="1" hidden="1" x14ac:dyDescent="0.2">
      <c r="A29" s="640">
        <v>19</v>
      </c>
      <c r="B29" s="640" t="s">
        <v>50</v>
      </c>
      <c r="C29" s="650"/>
      <c r="D29" s="650"/>
      <c r="E29" s="650"/>
      <c r="F29" s="650"/>
      <c r="G29" s="650"/>
      <c r="H29" s="650"/>
      <c r="I29" s="650"/>
      <c r="K29" s="650"/>
      <c r="L29" s="650"/>
      <c r="M29" s="650"/>
      <c r="N29" s="650"/>
      <c r="O29" s="650"/>
      <c r="P29" s="650"/>
    </row>
    <row r="30" spans="1:16" hidden="1" x14ac:dyDescent="0.2">
      <c r="C30" s="653"/>
      <c r="D30" s="653"/>
      <c r="E30" s="653"/>
      <c r="F30" s="653"/>
      <c r="G30" s="653"/>
      <c r="H30" s="653"/>
      <c r="I30" s="653"/>
      <c r="J30" s="653"/>
      <c r="K30" s="653"/>
      <c r="L30" s="653"/>
      <c r="M30" s="653"/>
      <c r="N30" s="653"/>
      <c r="O30" s="653"/>
      <c r="P30" s="653"/>
    </row>
    <row r="31" spans="1:16" hidden="1" x14ac:dyDescent="0.2">
      <c r="B31" s="654"/>
      <c r="C31" s="655"/>
      <c r="D31" s="655"/>
      <c r="E31" s="655"/>
      <c r="F31" s="655"/>
      <c r="G31" s="655"/>
      <c r="M31" s="654"/>
      <c r="N31" s="654"/>
    </row>
    <row r="32" spans="1:16" hidden="1" x14ac:dyDescent="0.2">
      <c r="B32" s="654"/>
      <c r="D32" s="654"/>
      <c r="M32" s="654"/>
      <c r="N32" s="654"/>
    </row>
    <row r="33" spans="2:14" hidden="1" x14ac:dyDescent="0.2">
      <c r="B33" s="654"/>
      <c r="D33" s="654"/>
      <c r="M33" s="654"/>
      <c r="N33" s="654"/>
    </row>
    <row r="34" spans="2:14" hidden="1" x14ac:dyDescent="0.2">
      <c r="B34" s="654"/>
      <c r="D34" s="654"/>
      <c r="M34" s="654"/>
      <c r="N34" s="654"/>
    </row>
    <row r="35" spans="2:14" hidden="1" x14ac:dyDescent="0.2">
      <c r="B35" s="654"/>
      <c r="D35" s="654"/>
      <c r="M35" s="654"/>
      <c r="N35" s="654"/>
    </row>
    <row r="36" spans="2:14" hidden="1" x14ac:dyDescent="0.2">
      <c r="B36" s="654"/>
      <c r="D36" s="654"/>
      <c r="M36" s="654"/>
      <c r="N36" s="654"/>
    </row>
    <row r="37" spans="2:14" hidden="1" x14ac:dyDescent="0.2">
      <c r="B37" s="654"/>
      <c r="D37" s="654"/>
      <c r="M37" s="654"/>
      <c r="N37" s="654"/>
    </row>
    <row r="38" spans="2:14" hidden="1" x14ac:dyDescent="0.2">
      <c r="B38" s="654"/>
      <c r="D38" s="654"/>
      <c r="M38" s="654"/>
      <c r="N38" s="654"/>
    </row>
    <row r="39" spans="2:14" hidden="1" x14ac:dyDescent="0.2">
      <c r="B39" s="654"/>
      <c r="D39" s="654"/>
      <c r="M39" s="654"/>
      <c r="N39" s="654"/>
    </row>
    <row r="40" spans="2:14" hidden="1" x14ac:dyDescent="0.2">
      <c r="B40" s="654"/>
      <c r="D40" s="654"/>
      <c r="M40" s="654"/>
      <c r="N40" s="654"/>
    </row>
    <row r="41" spans="2:14" s="1022" customFormat="1" x14ac:dyDescent="0.2">
      <c r="B41" s="640"/>
      <c r="D41" s="640"/>
      <c r="M41" s="640"/>
      <c r="N41" s="640"/>
    </row>
    <row r="42" spans="2:14" s="1022" customFormat="1" x14ac:dyDescent="0.2">
      <c r="B42" s="640"/>
      <c r="D42" s="640"/>
      <c r="M42" s="640"/>
      <c r="N42" s="640"/>
    </row>
    <row r="43" spans="2:14" s="1022" customFormat="1" x14ac:dyDescent="0.2">
      <c r="B43" s="640"/>
      <c r="D43" s="640"/>
      <c r="M43" s="640"/>
      <c r="N43" s="640"/>
    </row>
    <row r="44" spans="2:14" s="1022" customFormat="1" x14ac:dyDescent="0.2">
      <c r="D44" s="640"/>
      <c r="M44" s="640"/>
      <c r="N44" s="640"/>
    </row>
    <row r="45" spans="2:14" s="1022" customFormat="1" x14ac:dyDescent="0.2">
      <c r="B45" s="863" t="s">
        <v>42</v>
      </c>
      <c r="C45" s="864"/>
      <c r="D45" s="865"/>
      <c r="E45" s="864"/>
      <c r="F45" s="864"/>
      <c r="G45" s="866">
        <f>IFERROR(GETPIVOTDATA("ID PRESTACION
COUNT",#REF!,"CCAA",$B45,"Grado Resuelto",$B$1,"Subtipo",G$1),0)</f>
        <v>0</v>
      </c>
      <c r="H45" s="864"/>
      <c r="M45" s="640"/>
      <c r="N45" s="640"/>
    </row>
    <row r="46" spans="2:14" s="1022" customFormat="1" x14ac:dyDescent="0.2">
      <c r="B46" s="863" t="s">
        <v>50</v>
      </c>
      <c r="C46" s="864"/>
      <c r="D46" s="865"/>
      <c r="E46" s="864"/>
      <c r="F46" s="864"/>
      <c r="G46" s="866">
        <f>IFERROR(GETPIVOTDATA("ID PRESTACION
COUNT",#REF!,"CCAA",$B46,"Grado Resuelto",$B$1,"Subtipo",G$1),0)</f>
        <v>0</v>
      </c>
      <c r="H46" s="864"/>
      <c r="M46" s="640"/>
      <c r="N46" s="640"/>
    </row>
    <row r="47" spans="2:14" s="1022" customFormat="1" x14ac:dyDescent="0.2">
      <c r="D47" s="640"/>
      <c r="M47" s="640"/>
      <c r="N47" s="640"/>
    </row>
    <row r="48" spans="2:14" s="1022" customFormat="1" x14ac:dyDescent="0.2">
      <c r="D48" s="640"/>
    </row>
    <row r="49" spans="4:4" x14ac:dyDescent="0.2">
      <c r="D49" s="654"/>
    </row>
    <row r="50" spans="4:4" x14ac:dyDescent="0.2">
      <c r="D50" s="654"/>
    </row>
    <row r="51" spans="4:4" x14ac:dyDescent="0.2">
      <c r="D51" s="654"/>
    </row>
    <row r="52" spans="4:4" x14ac:dyDescent="0.2">
      <c r="D52" s="654"/>
    </row>
    <row r="53" spans="4:4" x14ac:dyDescent="0.2">
      <c r="D53" s="654"/>
    </row>
    <row r="54" spans="4:4" x14ac:dyDescent="0.2">
      <c r="D54" s="654"/>
    </row>
    <row r="55" spans="4:4" x14ac:dyDescent="0.2">
      <c r="D55" s="654"/>
    </row>
    <row r="56" spans="4:4" x14ac:dyDescent="0.2">
      <c r="D56" s="654"/>
    </row>
    <row r="57" spans="4:4" x14ac:dyDescent="0.2">
      <c r="D57" s="654"/>
    </row>
    <row r="58" spans="4:4" x14ac:dyDescent="0.2">
      <c r="D58" s="654"/>
    </row>
    <row r="59" spans="4:4" x14ac:dyDescent="0.2">
      <c r="D59" s="654"/>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35">
    <pageSetUpPr fitToPage="1"/>
  </sheetPr>
  <dimension ref="A1:AM99"/>
  <sheetViews>
    <sheetView showGridLines="0" zoomScaleNormal="100" workbookViewId="0"/>
  </sheetViews>
  <sheetFormatPr baseColWidth="10" defaultColWidth="11.42578125" defaultRowHeight="12.75" x14ac:dyDescent="0.2"/>
  <cols>
    <col min="1" max="1" width="1.140625" style="479" customWidth="1"/>
    <col min="2" max="2" width="25.28515625" style="479" customWidth="1"/>
    <col min="3" max="3" width="11.28515625" style="479" customWidth="1"/>
    <col min="4" max="16384" width="11.42578125" style="479"/>
  </cols>
  <sheetData>
    <row r="1" spans="1:39" s="458" customFormat="1" ht="14.25" x14ac:dyDescent="0.2">
      <c r="B1" s="459"/>
      <c r="C1" s="459"/>
      <c r="D1" s="460"/>
      <c r="E1" s="460"/>
      <c r="N1" s="460"/>
    </row>
    <row r="2" spans="1:39" s="461" customFormat="1" ht="47.25" customHeight="1" x14ac:dyDescent="0.2">
      <c r="B2" s="1193"/>
      <c r="C2" s="1193"/>
      <c r="D2" s="1193"/>
      <c r="E2" s="1193"/>
      <c r="F2" s="1193"/>
      <c r="G2" s="1193"/>
      <c r="H2" s="1193"/>
      <c r="I2" s="462"/>
      <c r="L2" s="463"/>
      <c r="N2" s="464"/>
      <c r="O2" s="464"/>
      <c r="P2" s="464"/>
      <c r="Q2" s="464"/>
      <c r="R2" s="464"/>
      <c r="S2" s="464"/>
      <c r="T2" s="464"/>
      <c r="U2" s="464"/>
      <c r="V2" s="464"/>
      <c r="W2" s="464"/>
      <c r="X2" s="464"/>
      <c r="Y2" s="464"/>
      <c r="Z2" s="464"/>
      <c r="AA2" s="464"/>
      <c r="AB2" s="464"/>
      <c r="AC2" s="464"/>
      <c r="AD2" s="464"/>
      <c r="AE2" s="464"/>
      <c r="AF2" s="464"/>
      <c r="AG2" s="464"/>
    </row>
    <row r="3" spans="1:39" s="465" customFormat="1" ht="1.5" customHeight="1" x14ac:dyDescent="0.2">
      <c r="B3" s="466"/>
      <c r="C3" s="466"/>
      <c r="D3" s="466"/>
      <c r="E3" s="466"/>
      <c r="F3" s="466"/>
      <c r="G3" s="466"/>
      <c r="H3" s="466"/>
      <c r="I3" s="466"/>
      <c r="J3" s="466"/>
      <c r="K3" s="466"/>
      <c r="L3" s="466"/>
      <c r="M3" s="466"/>
      <c r="N3" s="467"/>
      <c r="O3" s="464"/>
      <c r="P3" s="464"/>
      <c r="Q3" s="464"/>
      <c r="R3" s="464"/>
      <c r="S3" s="464"/>
      <c r="T3" s="464"/>
      <c r="U3" s="464"/>
      <c r="V3" s="464"/>
      <c r="W3" s="464"/>
      <c r="X3" s="464"/>
      <c r="Y3" s="464"/>
      <c r="Z3" s="464"/>
      <c r="AA3" s="464"/>
      <c r="AB3" s="464"/>
      <c r="AC3" s="464"/>
      <c r="AD3" s="464"/>
      <c r="AE3" s="464"/>
      <c r="AF3" s="464"/>
      <c r="AG3" s="464"/>
    </row>
    <row r="4" spans="1:39" s="465" customFormat="1" ht="24.75" customHeight="1" x14ac:dyDescent="0.2">
      <c r="A4" s="468"/>
      <c r="B4" s="1194" t="s">
        <v>456</v>
      </c>
      <c r="C4" s="1194"/>
      <c r="D4" s="1194"/>
      <c r="E4" s="1194"/>
      <c r="F4" s="1194"/>
      <c r="G4" s="1194"/>
      <c r="H4" s="1194"/>
      <c r="I4" s="1194"/>
      <c r="J4" s="1194"/>
      <c r="K4" s="1194"/>
      <c r="L4" s="1194"/>
      <c r="M4" s="469"/>
      <c r="N4" s="467"/>
      <c r="O4" s="464"/>
      <c r="P4" s="464"/>
      <c r="Q4" s="464"/>
      <c r="R4" s="464"/>
      <c r="S4" s="464"/>
      <c r="T4" s="464"/>
      <c r="U4" s="464"/>
      <c r="V4" s="464"/>
      <c r="W4" s="464"/>
      <c r="X4" s="464"/>
      <c r="Y4" s="464"/>
      <c r="Z4" s="464"/>
      <c r="AA4" s="464"/>
      <c r="AB4" s="464"/>
      <c r="AC4" s="464"/>
      <c r="AD4" s="464"/>
      <c r="AE4" s="464"/>
      <c r="AF4" s="464"/>
      <c r="AG4" s="464"/>
    </row>
    <row r="5" spans="1:39" s="465" customFormat="1" ht="14.25" customHeight="1" x14ac:dyDescent="0.2">
      <c r="A5" s="468"/>
      <c r="B5" s="1195" t="s">
        <v>493</v>
      </c>
      <c r="C5" s="1195"/>
      <c r="D5" s="1195"/>
      <c r="E5" s="1195"/>
      <c r="F5" s="1195"/>
      <c r="G5" s="1195"/>
      <c r="H5" s="1195"/>
      <c r="I5" s="1195"/>
      <c r="J5" s="1195"/>
      <c r="K5" s="1195"/>
      <c r="L5" s="1195"/>
      <c r="M5" s="470"/>
      <c r="N5" s="470"/>
      <c r="O5" s="471"/>
      <c r="P5" s="471"/>
      <c r="Q5" s="471"/>
      <c r="R5" s="471"/>
      <c r="S5" s="471"/>
      <c r="T5" s="471"/>
      <c r="U5" s="471"/>
      <c r="V5" s="471"/>
      <c r="W5" s="471"/>
      <c r="X5" s="471"/>
      <c r="Y5" s="471"/>
      <c r="Z5" s="471"/>
      <c r="AA5" s="471"/>
      <c r="AB5" s="471"/>
      <c r="AC5" s="464"/>
      <c r="AD5" s="464"/>
      <c r="AE5" s="464"/>
      <c r="AF5" s="464"/>
      <c r="AG5" s="464"/>
    </row>
    <row r="6" spans="1:39" s="472" customFormat="1" ht="15" x14ac:dyDescent="0.25">
      <c r="B6" s="473"/>
      <c r="C6" s="473"/>
      <c r="D6" s="473"/>
      <c r="E6" s="473"/>
      <c r="F6" s="473"/>
      <c r="G6" s="474"/>
      <c r="H6" s="474"/>
      <c r="I6" s="474"/>
      <c r="J6" s="474"/>
      <c r="K6" s="474"/>
      <c r="L6" s="474"/>
      <c r="M6" s="474"/>
      <c r="N6" s="475"/>
      <c r="O6" s="475"/>
      <c r="P6" s="475"/>
      <c r="Q6" s="475"/>
      <c r="R6" s="475"/>
      <c r="S6" s="475"/>
      <c r="T6" s="475"/>
      <c r="U6" s="475"/>
      <c r="V6" s="475"/>
      <c r="W6" s="475"/>
      <c r="X6" s="475"/>
      <c r="Y6" s="475"/>
      <c r="Z6" s="475"/>
      <c r="AA6" s="475"/>
      <c r="AB6" s="475"/>
      <c r="AC6" s="476"/>
      <c r="AD6" s="476"/>
      <c r="AE6" s="476"/>
      <c r="AF6" s="476"/>
      <c r="AG6" s="476"/>
    </row>
    <row r="7" spans="1:39" s="724" customFormat="1" ht="15" x14ac:dyDescent="0.25">
      <c r="B7" s="474"/>
      <c r="C7" s="1192"/>
      <c r="D7" s="1192"/>
      <c r="E7" s="1192"/>
      <c r="F7" s="1192"/>
      <c r="G7" s="1192"/>
      <c r="H7" s="1192"/>
      <c r="I7" s="474"/>
      <c r="J7" s="1192"/>
      <c r="K7" s="1192"/>
      <c r="L7" s="1192"/>
      <c r="M7" s="1192"/>
      <c r="N7" s="474"/>
      <c r="O7" s="474"/>
      <c r="P7" s="474"/>
      <c r="Q7" s="1192"/>
      <c r="R7" s="1192"/>
      <c r="S7" s="1192"/>
      <c r="T7" s="1192"/>
      <c r="U7" s="1192"/>
      <c r="V7" s="1192"/>
      <c r="W7" s="474"/>
      <c r="X7" s="474"/>
      <c r="AF7" s="1189"/>
      <c r="AG7" s="1189"/>
      <c r="AH7" s="1189"/>
      <c r="AI7" s="1189"/>
      <c r="AJ7" s="1189"/>
      <c r="AK7" s="1189"/>
      <c r="AL7" s="1189"/>
      <c r="AM7" s="1189"/>
    </row>
    <row r="8" spans="1:39" s="724" customFormat="1" ht="15" x14ac:dyDescent="0.25">
      <c r="B8" s="474" t="s">
        <v>144</v>
      </c>
      <c r="C8" s="723" t="s">
        <v>145</v>
      </c>
      <c r="D8" s="723" t="s">
        <v>76</v>
      </c>
      <c r="E8" s="723"/>
      <c r="F8" s="723"/>
      <c r="G8" s="723"/>
      <c r="H8" s="723" t="s">
        <v>146</v>
      </c>
      <c r="I8" s="474" t="s">
        <v>145</v>
      </c>
      <c r="J8" s="723" t="s">
        <v>76</v>
      </c>
      <c r="K8" s="723"/>
      <c r="L8" s="723"/>
      <c r="M8" s="723"/>
      <c r="N8" s="474"/>
      <c r="O8" s="474"/>
      <c r="P8" s="725"/>
      <c r="Q8" s="723"/>
      <c r="R8" s="723"/>
      <c r="S8" s="723"/>
      <c r="T8" s="723"/>
      <c r="U8" s="723"/>
      <c r="V8" s="723"/>
      <c r="W8" s="474"/>
      <c r="X8" s="474"/>
      <c r="AE8" s="726"/>
      <c r="AF8" s="727"/>
      <c r="AG8" s="727"/>
      <c r="AH8" s="727"/>
      <c r="AI8" s="727"/>
      <c r="AJ8" s="727"/>
      <c r="AK8" s="727"/>
      <c r="AL8" s="727"/>
      <c r="AM8" s="727"/>
    </row>
    <row r="9" spans="1:39" s="724" customFormat="1" ht="15" x14ac:dyDescent="0.25">
      <c r="A9" s="1190"/>
      <c r="B9" s="735" t="s">
        <v>147</v>
      </c>
      <c r="C9" s="728">
        <v>190221</v>
      </c>
      <c r="D9" s="478">
        <v>0.34573190015230881</v>
      </c>
      <c r="E9" s="477"/>
      <c r="F9" s="477"/>
      <c r="G9" s="477"/>
      <c r="H9" s="477" t="s">
        <v>148</v>
      </c>
      <c r="I9" s="735">
        <v>156699</v>
      </c>
      <c r="J9" s="478">
        <v>0.28458491563192967</v>
      </c>
      <c r="K9" s="477"/>
      <c r="L9" s="477"/>
      <c r="M9" s="477"/>
      <c r="N9" s="474"/>
      <c r="O9" s="1191"/>
      <c r="P9" s="729"/>
      <c r="Q9" s="477"/>
      <c r="R9" s="477"/>
      <c r="S9" s="477"/>
      <c r="T9" s="477"/>
      <c r="U9" s="477"/>
      <c r="V9" s="477"/>
      <c r="W9" s="474"/>
      <c r="X9" s="474"/>
      <c r="AD9" s="1190"/>
      <c r="AE9" s="730"/>
      <c r="AF9" s="731"/>
      <c r="AG9" s="731"/>
      <c r="AH9" s="731"/>
      <c r="AI9" s="731"/>
      <c r="AJ9" s="731"/>
      <c r="AK9" s="731"/>
      <c r="AL9" s="731"/>
      <c r="AM9" s="731"/>
    </row>
    <row r="10" spans="1:39" s="724" customFormat="1" ht="15" x14ac:dyDescent="0.25">
      <c r="A10" s="1190"/>
      <c r="B10" s="735" t="s">
        <v>151</v>
      </c>
      <c r="C10" s="728">
        <v>132199</v>
      </c>
      <c r="D10" s="478">
        <v>0.24027531906695407</v>
      </c>
      <c r="E10" s="477"/>
      <c r="F10" s="477"/>
      <c r="G10" s="477"/>
      <c r="H10" s="477" t="s">
        <v>150</v>
      </c>
      <c r="I10" s="735">
        <v>258126</v>
      </c>
      <c r="J10" s="478">
        <v>0.46878898992595658</v>
      </c>
      <c r="K10" s="477"/>
      <c r="L10" s="477"/>
      <c r="M10" s="477"/>
      <c r="N10" s="474"/>
      <c r="O10" s="1191"/>
      <c r="P10" s="729"/>
      <c r="Q10" s="477"/>
      <c r="R10" s="477"/>
      <c r="S10" s="477"/>
      <c r="T10" s="477"/>
      <c r="U10" s="477"/>
      <c r="V10" s="477"/>
      <c r="W10" s="474"/>
      <c r="X10" s="474"/>
      <c r="AD10" s="1190"/>
      <c r="AE10" s="730"/>
      <c r="AF10" s="731"/>
      <c r="AG10" s="731"/>
      <c r="AH10" s="731"/>
      <c r="AI10" s="731"/>
      <c r="AJ10" s="731"/>
      <c r="AK10" s="731"/>
      <c r="AL10" s="731"/>
      <c r="AM10" s="731"/>
    </row>
    <row r="11" spans="1:39" s="724" customFormat="1" ht="15" x14ac:dyDescent="0.25">
      <c r="A11" s="1190"/>
      <c r="B11" s="735" t="s">
        <v>149</v>
      </c>
      <c r="C11" s="728">
        <v>109051</v>
      </c>
      <c r="D11" s="478">
        <v>0.19820319230531555</v>
      </c>
      <c r="E11" s="477"/>
      <c r="F11" s="477"/>
      <c r="G11" s="477"/>
      <c r="H11" s="477" t="s">
        <v>152</v>
      </c>
      <c r="I11" s="735">
        <v>97547</v>
      </c>
      <c r="J11" s="478">
        <v>0.1771575106742726</v>
      </c>
      <c r="K11" s="477"/>
      <c r="L11" s="477"/>
      <c r="M11" s="477"/>
      <c r="N11" s="474"/>
      <c r="O11" s="1191"/>
      <c r="P11" s="729"/>
      <c r="Q11" s="477"/>
      <c r="R11" s="477"/>
      <c r="S11" s="477"/>
      <c r="T11" s="477"/>
      <c r="U11" s="477"/>
      <c r="V11" s="477"/>
      <c r="W11" s="474"/>
      <c r="X11" s="474"/>
      <c r="AD11" s="1190"/>
      <c r="AE11" s="730"/>
      <c r="AF11" s="731"/>
      <c r="AG11" s="731"/>
      <c r="AH11" s="731"/>
      <c r="AI11" s="731"/>
      <c r="AJ11" s="731"/>
      <c r="AK11" s="731"/>
      <c r="AL11" s="731"/>
      <c r="AM11" s="731"/>
    </row>
    <row r="12" spans="1:39" s="724" customFormat="1" ht="15" x14ac:dyDescent="0.25">
      <c r="A12" s="1190"/>
      <c r="B12" s="735" t="s">
        <v>155</v>
      </c>
      <c r="C12" s="728">
        <v>25309</v>
      </c>
      <c r="D12" s="478">
        <v>4.5999803707029108E-2</v>
      </c>
      <c r="E12" s="477"/>
      <c r="F12" s="477"/>
      <c r="G12" s="477"/>
      <c r="H12" s="477" t="s">
        <v>154</v>
      </c>
      <c r="I12" s="735">
        <v>33516</v>
      </c>
      <c r="J12" s="478">
        <v>6.0869233577238877E-2</v>
      </c>
      <c r="K12" s="477"/>
      <c r="L12" s="477"/>
      <c r="M12" s="477"/>
      <c r="N12" s="474"/>
      <c r="O12" s="1191"/>
      <c r="P12" s="729"/>
      <c r="Q12" s="477"/>
      <c r="R12" s="477"/>
      <c r="S12" s="477"/>
      <c r="T12" s="477"/>
      <c r="U12" s="477"/>
      <c r="V12" s="477"/>
      <c r="W12" s="474"/>
      <c r="X12" s="474"/>
      <c r="AD12" s="1190"/>
      <c r="AE12" s="730"/>
      <c r="AF12" s="731"/>
      <c r="AG12" s="731"/>
      <c r="AH12" s="731"/>
      <c r="AI12" s="731"/>
      <c r="AJ12" s="731"/>
      <c r="AK12" s="731"/>
      <c r="AL12" s="731"/>
      <c r="AM12" s="731"/>
    </row>
    <row r="13" spans="1:39" s="724" customFormat="1" ht="15" x14ac:dyDescent="0.25">
      <c r="A13" s="1190"/>
      <c r="B13" s="735" t="s">
        <v>153</v>
      </c>
      <c r="C13" s="728">
        <v>17861</v>
      </c>
      <c r="D13" s="478">
        <v>3.246285882536832E-2</v>
      </c>
      <c r="E13" s="477"/>
      <c r="F13" s="477"/>
      <c r="G13" s="477"/>
      <c r="H13" s="477" t="s">
        <v>156</v>
      </c>
      <c r="I13" s="735">
        <v>4735</v>
      </c>
      <c r="J13" s="478">
        <v>8.5993501906022809E-3</v>
      </c>
      <c r="K13" s="477"/>
      <c r="L13" s="477"/>
      <c r="M13" s="477"/>
      <c r="N13" s="474"/>
      <c r="O13" s="1191"/>
      <c r="P13" s="729"/>
      <c r="Q13" s="477"/>
      <c r="R13" s="477"/>
      <c r="S13" s="477"/>
      <c r="T13" s="477"/>
      <c r="U13" s="477"/>
      <c r="V13" s="477"/>
      <c r="W13" s="474"/>
      <c r="X13" s="474"/>
      <c r="AD13" s="1190"/>
      <c r="AE13" s="730"/>
      <c r="AF13" s="731"/>
      <c r="AG13" s="731"/>
      <c r="AH13" s="731"/>
      <c r="AI13" s="731"/>
      <c r="AJ13" s="731"/>
      <c r="AK13" s="731"/>
      <c r="AL13" s="731"/>
      <c r="AM13" s="731"/>
    </row>
    <row r="14" spans="1:39" s="724" customFormat="1" ht="15" x14ac:dyDescent="0.25">
      <c r="A14" s="1190"/>
      <c r="B14" s="735" t="s">
        <v>159</v>
      </c>
      <c r="C14" s="728">
        <v>10191</v>
      </c>
      <c r="D14" s="478">
        <v>1.8522422836869636E-2</v>
      </c>
      <c r="E14" s="477"/>
      <c r="F14" s="477"/>
      <c r="G14" s="477"/>
      <c r="H14" s="477" t="s">
        <v>158</v>
      </c>
      <c r="I14" s="735">
        <v>687</v>
      </c>
      <c r="J14" s="477"/>
      <c r="K14" s="477"/>
      <c r="L14" s="477"/>
      <c r="M14" s="477"/>
      <c r="N14" s="474"/>
      <c r="O14" s="1191"/>
      <c r="P14" s="729"/>
      <c r="Q14" s="477"/>
      <c r="R14" s="477"/>
      <c r="S14" s="477"/>
      <c r="T14" s="477"/>
      <c r="U14" s="477"/>
      <c r="V14" s="477"/>
      <c r="W14" s="474"/>
      <c r="X14" s="474"/>
      <c r="AD14" s="1190"/>
      <c r="AE14" s="730"/>
      <c r="AF14" s="731"/>
      <c r="AG14" s="731"/>
      <c r="AH14" s="731"/>
      <c r="AI14" s="731"/>
      <c r="AJ14" s="731"/>
      <c r="AK14" s="731"/>
      <c r="AL14" s="731"/>
      <c r="AM14" s="731"/>
    </row>
    <row r="15" spans="1:39" s="724" customFormat="1" ht="15" x14ac:dyDescent="0.25">
      <c r="A15" s="1190"/>
      <c r="B15" s="735" t="s">
        <v>157</v>
      </c>
      <c r="C15" s="728">
        <v>9522</v>
      </c>
      <c r="D15" s="478">
        <v>1.7306496933831093E-2</v>
      </c>
      <c r="E15" s="477"/>
      <c r="F15" s="477"/>
      <c r="G15" s="477"/>
      <c r="H15" s="477"/>
      <c r="I15" s="474"/>
      <c r="J15" s="477"/>
      <c r="K15" s="477"/>
      <c r="L15" s="477"/>
      <c r="M15" s="477"/>
      <c r="N15" s="474"/>
      <c r="O15" s="1191"/>
      <c r="P15" s="729"/>
      <c r="Q15" s="477"/>
      <c r="R15" s="477"/>
      <c r="S15" s="477"/>
      <c r="T15" s="477"/>
      <c r="U15" s="477"/>
      <c r="V15" s="477"/>
      <c r="W15" s="474"/>
      <c r="X15" s="474"/>
      <c r="AD15" s="1190"/>
      <c r="AE15" s="730"/>
      <c r="AF15" s="731"/>
      <c r="AG15" s="731"/>
      <c r="AH15" s="731"/>
      <c r="AI15" s="731"/>
      <c r="AJ15" s="731"/>
      <c r="AK15" s="731"/>
      <c r="AL15" s="731"/>
      <c r="AM15" s="731"/>
    </row>
    <row r="16" spans="1:39" s="724" customFormat="1" ht="15" x14ac:dyDescent="0.25">
      <c r="A16" s="1190"/>
      <c r="B16" s="735" t="s">
        <v>200</v>
      </c>
      <c r="C16" s="728">
        <v>7727</v>
      </c>
      <c r="D16" s="478">
        <v>1.404403505647058E-2</v>
      </c>
      <c r="E16" s="477"/>
      <c r="F16" s="477"/>
      <c r="G16" s="477"/>
      <c r="H16" s="477"/>
      <c r="I16" s="474"/>
      <c r="J16" s="477"/>
      <c r="K16" s="477"/>
      <c r="L16" s="477"/>
      <c r="M16" s="477"/>
      <c r="N16" s="474"/>
      <c r="O16" s="1191"/>
      <c r="P16" s="729"/>
      <c r="Q16" s="477"/>
      <c r="R16" s="477"/>
      <c r="S16" s="477"/>
      <c r="T16" s="477"/>
      <c r="U16" s="477"/>
      <c r="V16" s="477"/>
      <c r="W16" s="474"/>
      <c r="X16" s="474"/>
      <c r="AD16" s="1190"/>
      <c r="AE16" s="730"/>
      <c r="AF16" s="731"/>
      <c r="AG16" s="731"/>
      <c r="AH16" s="731"/>
      <c r="AI16" s="731"/>
      <c r="AJ16" s="731"/>
      <c r="AK16" s="731"/>
      <c r="AL16" s="731"/>
      <c r="AM16" s="731"/>
    </row>
    <row r="17" spans="1:28" s="724" customFormat="1" ht="15" x14ac:dyDescent="0.25">
      <c r="A17" s="732"/>
      <c r="B17" s="735" t="s">
        <v>158</v>
      </c>
      <c r="C17" s="733">
        <v>48117</v>
      </c>
      <c r="D17" s="478">
        <v>8.7453971115852833E-2</v>
      </c>
      <c r="E17" s="474"/>
      <c r="F17" s="474"/>
      <c r="G17" s="474"/>
      <c r="H17" s="474"/>
      <c r="I17" s="474"/>
      <c r="J17" s="474"/>
      <c r="K17" s="474"/>
      <c r="L17" s="474"/>
      <c r="M17" s="474"/>
      <c r="N17" s="474"/>
      <c r="O17" s="474"/>
      <c r="P17" s="474"/>
      <c r="Q17" s="474"/>
      <c r="R17" s="474"/>
      <c r="S17" s="474"/>
      <c r="T17" s="474"/>
      <c r="U17" s="474"/>
      <c r="V17" s="474"/>
      <c r="W17" s="474"/>
      <c r="X17" s="474"/>
    </row>
    <row r="18" spans="1:28" s="724" customFormat="1" ht="15" x14ac:dyDescent="0.25">
      <c r="B18" s="474" t="s">
        <v>161</v>
      </c>
      <c r="C18" s="474" t="s">
        <v>145</v>
      </c>
      <c r="D18" s="474" t="s">
        <v>76</v>
      </c>
      <c r="E18" s="474"/>
      <c r="F18" s="474"/>
      <c r="G18" s="474"/>
      <c r="H18" s="474"/>
      <c r="I18" s="474"/>
      <c r="J18" s="474"/>
      <c r="K18" s="474"/>
      <c r="L18" s="474"/>
      <c r="M18" s="474"/>
      <c r="N18" s="474"/>
      <c r="O18" s="474"/>
      <c r="P18" s="474"/>
      <c r="Q18" s="474"/>
      <c r="R18" s="474"/>
      <c r="S18" s="474"/>
      <c r="T18" s="474"/>
      <c r="U18" s="474"/>
      <c r="V18" s="474"/>
      <c r="W18" s="474"/>
      <c r="X18" s="474"/>
    </row>
    <row r="19" spans="1:28" s="724" customFormat="1" ht="15" x14ac:dyDescent="0.25">
      <c r="B19" s="474" t="s">
        <v>26</v>
      </c>
      <c r="C19" s="474">
        <v>145517</v>
      </c>
      <c r="D19" s="734">
        <v>0.26394816699890622</v>
      </c>
      <c r="E19" s="474"/>
      <c r="F19" s="474"/>
      <c r="G19" s="474"/>
      <c r="H19" s="474"/>
      <c r="I19" s="474"/>
      <c r="J19" s="474"/>
      <c r="K19" s="474"/>
      <c r="L19" s="474"/>
      <c r="M19" s="474"/>
      <c r="N19" s="474"/>
      <c r="O19" s="474"/>
      <c r="P19" s="474"/>
      <c r="Q19" s="474"/>
      <c r="R19" s="474"/>
      <c r="S19" s="474"/>
      <c r="T19" s="474"/>
      <c r="U19" s="474"/>
      <c r="V19" s="474"/>
      <c r="W19" s="474"/>
      <c r="X19" s="474"/>
      <c r="Y19" s="474"/>
      <c r="Z19" s="474"/>
      <c r="AA19" s="474"/>
      <c r="AB19" s="474"/>
    </row>
    <row r="20" spans="1:28" s="724" customFormat="1" ht="15" x14ac:dyDescent="0.25">
      <c r="B20" s="474" t="s">
        <v>27</v>
      </c>
      <c r="C20" s="474">
        <v>405792</v>
      </c>
      <c r="D20" s="734">
        <v>0.73605183300109378</v>
      </c>
      <c r="E20" s="474"/>
      <c r="F20" s="474"/>
      <c r="G20" s="474"/>
      <c r="H20" s="474"/>
      <c r="I20" s="474"/>
      <c r="J20" s="474"/>
      <c r="K20" s="474"/>
      <c r="L20" s="474"/>
      <c r="M20" s="474"/>
      <c r="N20" s="474"/>
      <c r="O20" s="474"/>
      <c r="P20" s="474"/>
      <c r="Q20" s="474"/>
      <c r="R20" s="474"/>
      <c r="S20" s="474"/>
      <c r="T20" s="474"/>
      <c r="U20" s="474"/>
      <c r="V20" s="474"/>
      <c r="W20" s="474"/>
      <c r="X20" s="474"/>
      <c r="Y20" s="474"/>
      <c r="Z20" s="474"/>
      <c r="AA20" s="474"/>
      <c r="AB20" s="474"/>
    </row>
    <row r="21" spans="1:28" s="724" customFormat="1" ht="15" x14ac:dyDescent="0.25">
      <c r="B21" s="474" t="s">
        <v>162</v>
      </c>
      <c r="C21" s="474">
        <v>1</v>
      </c>
      <c r="D21" s="474"/>
      <c r="E21" s="474"/>
      <c r="F21" s="474"/>
      <c r="G21" s="474"/>
      <c r="H21" s="474"/>
      <c r="I21" s="474"/>
      <c r="J21" s="474"/>
      <c r="K21" s="474"/>
      <c r="L21" s="474"/>
      <c r="M21" s="474"/>
      <c r="N21" s="474"/>
      <c r="O21" s="474"/>
      <c r="P21" s="474"/>
      <c r="Q21" s="474"/>
      <c r="R21" s="474"/>
      <c r="S21" s="474"/>
      <c r="T21" s="474"/>
      <c r="U21" s="474"/>
      <c r="V21" s="474"/>
      <c r="W21" s="474"/>
      <c r="X21" s="474"/>
      <c r="Y21" s="474"/>
      <c r="Z21" s="474"/>
      <c r="AA21" s="474"/>
      <c r="AB21" s="474"/>
    </row>
    <row r="22" spans="1:28" s="724" customFormat="1" ht="15" x14ac:dyDescent="0.25">
      <c r="B22" s="474"/>
      <c r="C22" s="474"/>
      <c r="D22" s="474"/>
      <c r="E22" s="474"/>
      <c r="F22" s="474"/>
      <c r="G22" s="474"/>
      <c r="H22" s="474"/>
      <c r="I22" s="474"/>
      <c r="J22" s="474"/>
      <c r="K22" s="474"/>
      <c r="L22" s="474"/>
      <c r="M22" s="474"/>
      <c r="N22" s="474"/>
      <c r="O22" s="474"/>
      <c r="P22" s="474"/>
      <c r="Q22" s="474"/>
      <c r="R22" s="474"/>
      <c r="S22" s="474"/>
      <c r="T22" s="474"/>
      <c r="U22" s="474"/>
      <c r="V22" s="474"/>
      <c r="W22" s="474"/>
      <c r="X22" s="474"/>
      <c r="Y22" s="474"/>
      <c r="Z22" s="474"/>
      <c r="AA22" s="474"/>
      <c r="AB22" s="474"/>
    </row>
    <row r="23" spans="1:28" s="476" customFormat="1" ht="15" x14ac:dyDescent="0.25">
      <c r="B23" s="475"/>
      <c r="C23" s="475"/>
      <c r="D23" s="475"/>
      <c r="E23" s="474"/>
      <c r="F23" s="474"/>
      <c r="G23" s="474"/>
      <c r="H23" s="474"/>
      <c r="I23" s="474"/>
      <c r="J23" s="474"/>
      <c r="K23" s="474"/>
      <c r="L23" s="474"/>
      <c r="M23" s="474"/>
      <c r="N23" s="473"/>
      <c r="O23" s="473"/>
      <c r="P23" s="473"/>
      <c r="Q23" s="473"/>
      <c r="R23" s="473"/>
      <c r="S23" s="473"/>
      <c r="T23" s="473"/>
      <c r="U23" s="473"/>
      <c r="V23" s="473"/>
      <c r="W23" s="473"/>
      <c r="X23" s="473"/>
      <c r="Y23" s="473"/>
      <c r="Z23" s="473"/>
      <c r="AA23" s="473"/>
      <c r="AB23" s="473"/>
    </row>
    <row r="24" spans="1:28" s="476" customFormat="1" ht="15" x14ac:dyDescent="0.25">
      <c r="B24" s="474"/>
      <c r="C24" s="474"/>
      <c r="D24" s="474"/>
      <c r="E24" s="474"/>
      <c r="F24" s="474"/>
      <c r="G24" s="474"/>
      <c r="H24" s="474"/>
      <c r="I24" s="474"/>
      <c r="J24" s="474"/>
      <c r="K24" s="474"/>
      <c r="L24" s="474"/>
      <c r="M24" s="474"/>
      <c r="N24" s="473"/>
      <c r="O24" s="473"/>
      <c r="P24" s="473"/>
      <c r="Q24" s="473"/>
      <c r="R24" s="473"/>
      <c r="S24" s="473"/>
      <c r="T24" s="473"/>
      <c r="U24" s="473"/>
      <c r="V24" s="473"/>
      <c r="W24" s="473"/>
      <c r="X24" s="473"/>
      <c r="Y24" s="473"/>
      <c r="Z24" s="473"/>
      <c r="AA24" s="473"/>
      <c r="AB24" s="473"/>
    </row>
    <row r="25" spans="1:28" s="476" customFormat="1" ht="15" x14ac:dyDescent="0.25">
      <c r="B25" s="474"/>
      <c r="C25" s="474"/>
      <c r="D25" s="474"/>
      <c r="E25" s="474"/>
      <c r="F25" s="474"/>
      <c r="G25" s="474"/>
      <c r="H25" s="474"/>
      <c r="I25" s="474"/>
      <c r="J25" s="474"/>
      <c r="K25" s="474"/>
      <c r="L25" s="474"/>
      <c r="M25" s="474"/>
      <c r="N25" s="473"/>
      <c r="O25" s="473"/>
      <c r="P25" s="473"/>
      <c r="Q25" s="473"/>
      <c r="R25" s="473"/>
      <c r="S25" s="473"/>
      <c r="T25" s="473"/>
      <c r="U25" s="473"/>
      <c r="V25" s="473"/>
      <c r="W25" s="473"/>
      <c r="X25" s="473"/>
      <c r="Y25" s="473"/>
      <c r="Z25" s="473"/>
      <c r="AA25" s="473"/>
      <c r="AB25" s="473"/>
    </row>
    <row r="26" spans="1:28" s="476" customFormat="1" ht="15" x14ac:dyDescent="0.25">
      <c r="B26" s="474"/>
      <c r="C26" s="474"/>
      <c r="D26" s="474"/>
      <c r="E26" s="474"/>
      <c r="F26" s="474"/>
      <c r="G26" s="474"/>
      <c r="H26" s="474"/>
      <c r="I26" s="474"/>
      <c r="J26" s="474"/>
      <c r="K26" s="474"/>
      <c r="L26" s="474"/>
      <c r="M26" s="474"/>
      <c r="N26" s="473"/>
      <c r="O26" s="473"/>
      <c r="P26" s="473"/>
      <c r="Q26" s="473"/>
      <c r="R26" s="473"/>
      <c r="S26" s="473"/>
      <c r="T26" s="473"/>
      <c r="U26" s="473"/>
      <c r="V26" s="473"/>
      <c r="W26" s="473"/>
      <c r="X26" s="473"/>
      <c r="Y26" s="473"/>
      <c r="Z26" s="473"/>
      <c r="AA26" s="473"/>
      <c r="AB26" s="473"/>
    </row>
    <row r="27" spans="1:28" s="476" customFormat="1" ht="15" x14ac:dyDescent="0.25">
      <c r="B27" s="474"/>
      <c r="C27" s="474"/>
      <c r="D27" s="474"/>
      <c r="E27" s="474"/>
      <c r="F27" s="474"/>
      <c r="G27" s="474"/>
      <c r="H27" s="474"/>
      <c r="I27" s="474"/>
      <c r="J27" s="474"/>
      <c r="K27" s="474"/>
      <c r="L27" s="474"/>
      <c r="M27" s="474"/>
      <c r="N27" s="473"/>
      <c r="O27" s="473"/>
      <c r="P27" s="473"/>
      <c r="Q27" s="473"/>
      <c r="R27" s="473"/>
      <c r="S27" s="473"/>
      <c r="T27" s="473"/>
      <c r="U27" s="473"/>
      <c r="V27" s="473"/>
      <c r="W27" s="473"/>
      <c r="X27" s="473"/>
      <c r="Y27" s="473"/>
      <c r="Z27" s="473"/>
      <c r="AA27" s="473"/>
      <c r="AB27" s="473"/>
    </row>
    <row r="28" spans="1:28" s="476" customFormat="1" ht="15" x14ac:dyDescent="0.25">
      <c r="B28" s="474"/>
      <c r="C28" s="474"/>
      <c r="D28" s="474"/>
      <c r="E28" s="474"/>
      <c r="F28" s="474"/>
      <c r="G28" s="474"/>
      <c r="H28" s="474"/>
      <c r="I28" s="474"/>
      <c r="J28" s="474"/>
      <c r="K28" s="474"/>
      <c r="L28" s="474"/>
      <c r="M28" s="474"/>
      <c r="N28" s="473"/>
      <c r="O28" s="473"/>
      <c r="P28" s="473"/>
      <c r="Q28" s="473"/>
      <c r="R28" s="473"/>
      <c r="S28" s="473"/>
      <c r="T28" s="473"/>
      <c r="U28" s="473"/>
      <c r="V28" s="473"/>
      <c r="W28" s="473"/>
      <c r="X28" s="473"/>
      <c r="Y28" s="473"/>
      <c r="Z28" s="473"/>
      <c r="AA28" s="473"/>
      <c r="AB28" s="473"/>
    </row>
    <row r="29" spans="1:28" s="476" customFormat="1" ht="15" x14ac:dyDescent="0.25">
      <c r="B29" s="474"/>
      <c r="C29" s="474"/>
      <c r="D29" s="474"/>
      <c r="E29" s="474"/>
      <c r="F29" s="474"/>
      <c r="G29" s="474"/>
      <c r="H29" s="474"/>
      <c r="I29" s="474"/>
      <c r="J29" s="474"/>
      <c r="K29" s="474"/>
      <c r="L29" s="474"/>
      <c r="M29" s="474"/>
      <c r="N29" s="473"/>
      <c r="O29" s="473"/>
      <c r="P29" s="473"/>
      <c r="Q29" s="473"/>
      <c r="R29" s="473"/>
      <c r="S29" s="473"/>
      <c r="T29" s="473"/>
      <c r="U29" s="473"/>
      <c r="V29" s="473"/>
      <c r="W29" s="473"/>
      <c r="X29" s="473"/>
      <c r="Y29" s="473"/>
      <c r="Z29" s="473"/>
      <c r="AA29" s="473"/>
      <c r="AB29" s="473"/>
    </row>
    <row r="30" spans="1:28" s="473" customFormat="1" ht="15" x14ac:dyDescent="0.25">
      <c r="B30" s="474"/>
      <c r="C30" s="474"/>
      <c r="D30" s="474"/>
      <c r="E30" s="474"/>
      <c r="F30" s="474"/>
      <c r="G30" s="474"/>
      <c r="H30" s="474"/>
      <c r="I30" s="474"/>
      <c r="J30" s="474"/>
      <c r="K30" s="474"/>
      <c r="L30" s="474"/>
      <c r="M30" s="474"/>
    </row>
    <row r="31" spans="1:28" s="473" customFormat="1" ht="15" x14ac:dyDescent="0.25">
      <c r="B31" s="474"/>
      <c r="C31" s="474"/>
      <c r="D31" s="474"/>
      <c r="E31" s="474"/>
      <c r="F31" s="474"/>
      <c r="G31" s="474"/>
      <c r="H31" s="474"/>
      <c r="I31" s="474"/>
      <c r="J31" s="474"/>
      <c r="K31" s="474"/>
      <c r="L31" s="474"/>
      <c r="M31" s="474"/>
    </row>
    <row r="32" spans="1:28" s="473" customFormat="1" ht="15" x14ac:dyDescent="0.25">
      <c r="B32" s="474"/>
      <c r="C32" s="474"/>
      <c r="D32" s="474"/>
      <c r="E32" s="474"/>
      <c r="F32" s="474"/>
      <c r="G32" s="474"/>
      <c r="H32" s="474"/>
      <c r="I32" s="474"/>
      <c r="J32" s="474"/>
      <c r="K32" s="474"/>
      <c r="L32" s="474"/>
      <c r="M32" s="474"/>
    </row>
    <row r="33" spans="2:13" s="473" customFormat="1" ht="15" x14ac:dyDescent="0.25">
      <c r="B33" s="474"/>
      <c r="C33" s="474"/>
      <c r="D33" s="474"/>
      <c r="E33" s="474"/>
      <c r="F33" s="474"/>
      <c r="G33" s="474"/>
      <c r="H33" s="474"/>
      <c r="I33" s="474"/>
      <c r="J33" s="474"/>
      <c r="K33" s="474"/>
      <c r="L33" s="474"/>
      <c r="M33" s="474"/>
    </row>
    <row r="34" spans="2:13" s="473" customFormat="1" ht="15" x14ac:dyDescent="0.25">
      <c r="B34" s="474"/>
      <c r="C34" s="474"/>
      <c r="D34" s="474"/>
      <c r="E34" s="474"/>
      <c r="F34" s="474"/>
      <c r="G34" s="474"/>
      <c r="H34" s="474"/>
    </row>
    <row r="35" spans="2:13" s="473" customFormat="1" ht="15" x14ac:dyDescent="0.25">
      <c r="B35" s="474"/>
      <c r="C35" s="474"/>
      <c r="D35" s="474"/>
      <c r="E35" s="474"/>
      <c r="F35" s="474"/>
      <c r="G35" s="474"/>
      <c r="H35" s="474"/>
    </row>
    <row r="36" spans="2:13" s="473" customFormat="1" ht="15" x14ac:dyDescent="0.25">
      <c r="B36" s="474"/>
      <c r="C36" s="474"/>
      <c r="D36" s="474"/>
      <c r="E36" s="474"/>
      <c r="F36" s="474"/>
      <c r="G36" s="474"/>
      <c r="H36" s="474"/>
    </row>
    <row r="37" spans="2:13" s="473" customFormat="1" ht="15" x14ac:dyDescent="0.25">
      <c r="B37" s="474"/>
      <c r="C37" s="474"/>
      <c r="D37" s="474"/>
      <c r="E37" s="474"/>
      <c r="F37" s="474"/>
      <c r="G37" s="474"/>
      <c r="H37" s="474"/>
    </row>
    <row r="38" spans="2:13" s="473" customFormat="1" ht="15" x14ac:dyDescent="0.25">
      <c r="B38" s="474"/>
      <c r="C38" s="474"/>
      <c r="D38" s="474"/>
      <c r="E38" s="474"/>
      <c r="F38" s="474"/>
      <c r="G38" s="474"/>
      <c r="H38" s="474"/>
    </row>
    <row r="39" spans="2:13" s="473" customFormat="1" ht="15" x14ac:dyDescent="0.25">
      <c r="B39" s="474"/>
      <c r="C39" s="474"/>
      <c r="D39" s="474"/>
      <c r="E39" s="474"/>
      <c r="F39" s="474"/>
      <c r="G39" s="474"/>
      <c r="H39" s="474"/>
    </row>
    <row r="40" spans="2:13" s="473" customFormat="1" ht="15" x14ac:dyDescent="0.25">
      <c r="B40" s="474"/>
      <c r="C40" s="474"/>
      <c r="D40" s="474"/>
      <c r="E40" s="474"/>
      <c r="F40" s="474"/>
      <c r="G40" s="474"/>
      <c r="H40" s="474"/>
    </row>
    <row r="41" spans="2:13" s="473" customFormat="1" ht="15" x14ac:dyDescent="0.25">
      <c r="B41" s="474"/>
      <c r="C41" s="474"/>
      <c r="D41" s="474"/>
      <c r="E41" s="474"/>
      <c r="F41" s="474"/>
      <c r="G41" s="474"/>
      <c r="H41" s="474"/>
    </row>
    <row r="42" spans="2:13" s="473" customFormat="1" ht="15" x14ac:dyDescent="0.25">
      <c r="B42" s="474"/>
      <c r="C42" s="474"/>
      <c r="D42" s="474"/>
    </row>
    <row r="43" spans="2:13" s="473" customFormat="1" ht="15" x14ac:dyDescent="0.25"/>
    <row r="44" spans="2:13" s="473" customFormat="1" ht="15" x14ac:dyDescent="0.25"/>
    <row r="45" spans="2:13" s="473" customFormat="1" ht="15" x14ac:dyDescent="0.25"/>
    <row r="46" spans="2:13" s="473" customFormat="1" ht="15" x14ac:dyDescent="0.25"/>
    <row r="47" spans="2:13" s="473" customFormat="1" ht="15" x14ac:dyDescent="0.25"/>
    <row r="48" spans="2:13" s="473" customFormat="1" ht="15" x14ac:dyDescent="0.25"/>
    <row r="49" s="473" customFormat="1" ht="15" x14ac:dyDescent="0.25"/>
    <row r="50" s="473" customFormat="1" ht="15" x14ac:dyDescent="0.25"/>
    <row r="51" s="473" customFormat="1" ht="15" x14ac:dyDescent="0.25"/>
    <row r="52" s="473" customFormat="1" ht="15" x14ac:dyDescent="0.25"/>
    <row r="53" s="473" customFormat="1" ht="15" x14ac:dyDescent="0.25"/>
    <row r="54" s="473" customFormat="1" ht="15" x14ac:dyDescent="0.25"/>
    <row r="55" s="473" customFormat="1" ht="15" x14ac:dyDescent="0.25"/>
    <row r="56" s="473" customFormat="1" ht="15" x14ac:dyDescent="0.25"/>
    <row r="57" s="473" customFormat="1" ht="15" x14ac:dyDescent="0.25"/>
    <row r="58" s="473" customFormat="1" ht="15" x14ac:dyDescent="0.25"/>
    <row r="59" s="473" customFormat="1" ht="15" x14ac:dyDescent="0.25"/>
    <row r="60" s="473" customFormat="1" ht="15" x14ac:dyDescent="0.25"/>
    <row r="61" s="473" customFormat="1" ht="15" x14ac:dyDescent="0.25"/>
    <row r="62" s="473" customFormat="1" ht="15" x14ac:dyDescent="0.25"/>
    <row r="63" s="473" customFormat="1" ht="15" x14ac:dyDescent="0.25"/>
    <row r="64" s="473" customFormat="1" ht="15" x14ac:dyDescent="0.25"/>
    <row r="65" spans="2:4" s="473" customFormat="1" ht="15" x14ac:dyDescent="0.25"/>
    <row r="66" spans="2:4" s="473" customFormat="1" ht="15" x14ac:dyDescent="0.25"/>
    <row r="67" spans="2:4" s="475" customFormat="1" ht="15" x14ac:dyDescent="0.25">
      <c r="B67" s="473"/>
      <c r="C67" s="473"/>
      <c r="D67" s="473"/>
    </row>
    <row r="68" spans="2:4" s="475" customFormat="1" ht="15" x14ac:dyDescent="0.25"/>
    <row r="69" spans="2:4" s="475" customFormat="1" ht="15" x14ac:dyDescent="0.25"/>
    <row r="70" spans="2:4" s="475" customFormat="1" ht="15" x14ac:dyDescent="0.25"/>
    <row r="71" spans="2:4" s="475" customFormat="1" ht="15" x14ac:dyDescent="0.25"/>
    <row r="72" spans="2:4" s="475" customFormat="1" ht="15" x14ac:dyDescent="0.25"/>
    <row r="73" spans="2:4" s="475" customFormat="1" ht="15" x14ac:dyDescent="0.25"/>
    <row r="74" spans="2:4" s="475" customFormat="1" ht="15" x14ac:dyDescent="0.25"/>
    <row r="75" spans="2:4" s="475" customFormat="1" ht="15" x14ac:dyDescent="0.25"/>
    <row r="76" spans="2:4" s="475" customFormat="1" ht="15" x14ac:dyDescent="0.25"/>
    <row r="77" spans="2:4" s="475" customFormat="1" ht="15" x14ac:dyDescent="0.25"/>
    <row r="78" spans="2:4" s="475" customFormat="1" ht="15" x14ac:dyDescent="0.25"/>
    <row r="79" spans="2:4" s="475" customFormat="1" ht="15" x14ac:dyDescent="0.25"/>
    <row r="80" spans="2:4" s="475" customFormat="1" ht="15" x14ac:dyDescent="0.25"/>
    <row r="81" s="475" customFormat="1" ht="15" x14ac:dyDescent="0.25"/>
    <row r="82" s="475" customFormat="1" ht="15" x14ac:dyDescent="0.25"/>
    <row r="83" s="475" customFormat="1" ht="15" x14ac:dyDescent="0.25"/>
    <row r="84" s="475" customFormat="1" ht="15" x14ac:dyDescent="0.25"/>
    <row r="85" s="475" customFormat="1" ht="15" x14ac:dyDescent="0.25"/>
    <row r="86" s="475" customFormat="1" ht="15" x14ac:dyDescent="0.25"/>
    <row r="87" s="475" customFormat="1" ht="15" x14ac:dyDescent="0.25"/>
    <row r="88" s="475" customFormat="1" ht="15" x14ac:dyDescent="0.25"/>
    <row r="89" s="475" customFormat="1" ht="15" x14ac:dyDescent="0.25"/>
    <row r="90" s="475" customFormat="1" ht="15" x14ac:dyDescent="0.25"/>
    <row r="91" s="475" customFormat="1" ht="15" x14ac:dyDescent="0.25"/>
    <row r="92" s="475" customFormat="1" ht="15" x14ac:dyDescent="0.25"/>
    <row r="93" s="475" customFormat="1" ht="15" x14ac:dyDescent="0.25"/>
    <row r="94" s="475" customFormat="1" ht="15" x14ac:dyDescent="0.25"/>
    <row r="95" s="475" customFormat="1" ht="15" x14ac:dyDescent="0.25"/>
    <row r="96" s="475" customFormat="1" ht="15" x14ac:dyDescent="0.25"/>
    <row r="97" spans="2:4" s="475" customFormat="1" ht="15" x14ac:dyDescent="0.25"/>
    <row r="98" spans="2:4" s="475" customFormat="1" ht="15" x14ac:dyDescent="0.25"/>
    <row r="99" spans="2:4" ht="15" x14ac:dyDescent="0.25">
      <c r="B99" s="475"/>
      <c r="C99" s="475"/>
      <c r="D99" s="475"/>
    </row>
  </sheetData>
  <mergeCells count="18">
    <mergeCell ref="B2:H2"/>
    <mergeCell ref="B4:L4"/>
    <mergeCell ref="B5:L5"/>
    <mergeCell ref="C7:D7"/>
    <mergeCell ref="E7:F7"/>
    <mergeCell ref="G7:H7"/>
    <mergeCell ref="J7:K7"/>
    <mergeCell ref="L7:M7"/>
    <mergeCell ref="AL7:AM7"/>
    <mergeCell ref="A9:A16"/>
    <mergeCell ref="O9:O16"/>
    <mergeCell ref="AD9:AD16"/>
    <mergeCell ref="Q7:R7"/>
    <mergeCell ref="S7:T7"/>
    <mergeCell ref="U7:V7"/>
    <mergeCell ref="AF7:AG7"/>
    <mergeCell ref="AH7:AI7"/>
    <mergeCell ref="AJ7:AK7"/>
  </mergeCells>
  <printOptions horizontalCentered="1"/>
  <pageMargins left="0" right="0" top="0.43307086614173229" bottom="0.43307086614173229" header="0" footer="0"/>
  <pageSetup paperSize="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66">
    <pageSetUpPr fitToPage="1"/>
  </sheetPr>
  <dimension ref="A1:Q42"/>
  <sheetViews>
    <sheetView zoomScaleNormal="100" workbookViewId="0"/>
  </sheetViews>
  <sheetFormatPr baseColWidth="10" defaultRowHeight="12.75" x14ac:dyDescent="0.2"/>
  <cols>
    <col min="1" max="1" width="4.28515625" customWidth="1"/>
    <col min="2" max="2" width="12.28515625" customWidth="1"/>
    <col min="3" max="3" width="10.85546875" bestFit="1" customWidth="1"/>
    <col min="4" max="4" width="9.5703125" customWidth="1"/>
    <col min="5" max="5" width="10.85546875" bestFit="1" customWidth="1"/>
    <col min="6" max="6" width="11.7109375" customWidth="1"/>
    <col min="7" max="7" width="10.85546875" bestFit="1" customWidth="1"/>
    <col min="8" max="8" width="9.28515625" bestFit="1" customWidth="1"/>
    <col min="9" max="9" width="28.140625" customWidth="1"/>
    <col min="10" max="10" width="7" customWidth="1"/>
    <col min="11" max="11" width="10.85546875" customWidth="1"/>
    <col min="12" max="12" width="7" customWidth="1"/>
  </cols>
  <sheetData>
    <row r="1" spans="1:17" s="362" customFormat="1" x14ac:dyDescent="0.2"/>
    <row r="2" spans="1:17" s="362" customFormat="1" x14ac:dyDescent="0.2"/>
    <row r="3" spans="1:17" s="362" customFormat="1" x14ac:dyDescent="0.2"/>
    <row r="4" spans="1:17" s="362" customFormat="1" x14ac:dyDescent="0.2"/>
    <row r="5" spans="1:17" s="362" customFormat="1" ht="16.5" customHeight="1" x14ac:dyDescent="0.2"/>
    <row r="6" spans="1:17" s="7" customFormat="1" ht="24.75" customHeight="1" x14ac:dyDescent="0.2">
      <c r="A6" s="365"/>
      <c r="B6" s="1196" t="s">
        <v>459</v>
      </c>
      <c r="C6" s="1196"/>
      <c r="D6" s="1196"/>
      <c r="E6" s="1196"/>
      <c r="F6" s="1196"/>
      <c r="G6" s="1196"/>
      <c r="H6" s="1196"/>
      <c r="I6" s="1196"/>
      <c r="J6" s="1196"/>
      <c r="K6" s="1196"/>
      <c r="L6" s="1196"/>
      <c r="M6" s="1196"/>
      <c r="N6" s="1196"/>
      <c r="O6" s="390"/>
    </row>
    <row r="7" spans="1:17" s="7" customFormat="1" ht="11.25" customHeight="1" x14ac:dyDescent="0.2">
      <c r="A7" s="365"/>
      <c r="B7" s="1196"/>
      <c r="C7" s="1196"/>
      <c r="D7" s="1196"/>
      <c r="E7" s="1196"/>
      <c r="F7" s="1196"/>
      <c r="G7" s="1196"/>
      <c r="H7" s="1196"/>
      <c r="I7" s="1196"/>
      <c r="J7" s="1196"/>
      <c r="K7" s="1196"/>
      <c r="L7" s="1196"/>
      <c r="M7" s="1196"/>
      <c r="N7" s="1196"/>
      <c r="O7" s="390"/>
    </row>
    <row r="8" spans="1:17" s="7" customFormat="1" ht="15.75" customHeight="1" x14ac:dyDescent="0.2">
      <c r="A8" s="365"/>
      <c r="B8" s="1197" t="str">
        <f>porsaad!B6</f>
        <v>Situación a 28 de febrero de 2023</v>
      </c>
      <c r="C8" s="1197"/>
      <c r="D8" s="1197"/>
      <c r="E8" s="1197"/>
      <c r="F8" s="1197"/>
      <c r="G8" s="1197"/>
      <c r="H8" s="1197"/>
      <c r="I8" s="1197"/>
      <c r="J8" s="1197"/>
      <c r="K8" s="1197"/>
      <c r="L8" s="1197"/>
      <c r="M8" s="1197"/>
      <c r="N8" s="1197"/>
      <c r="O8" s="427"/>
      <c r="P8" s="427"/>
      <c r="Q8" s="427"/>
    </row>
    <row r="9" spans="1:17" s="362" customFormat="1" ht="6" customHeight="1" x14ac:dyDescent="0.2">
      <c r="A9" s="366"/>
      <c r="B9"/>
      <c r="C9"/>
      <c r="D9"/>
      <c r="E9"/>
      <c r="F9"/>
      <c r="G9"/>
      <c r="H9"/>
      <c r="I9"/>
      <c r="J9"/>
      <c r="K9"/>
      <c r="L9"/>
      <c r="M9"/>
      <c r="N9"/>
      <c r="O9"/>
      <c r="P9"/>
      <c r="Q9"/>
    </row>
    <row r="10" spans="1:17" s="391" customFormat="1" x14ac:dyDescent="0.2"/>
    <row r="11" spans="1:17" s="391" customFormat="1" x14ac:dyDescent="0.2">
      <c r="C11" s="1198" t="s">
        <v>3</v>
      </c>
      <c r="D11" s="1198"/>
      <c r="E11" s="1198"/>
    </row>
    <row r="12" spans="1:17" s="391" customFormat="1" ht="15" x14ac:dyDescent="0.25">
      <c r="C12" s="391" t="s">
        <v>26</v>
      </c>
      <c r="D12" s="391" t="s">
        <v>27</v>
      </c>
      <c r="E12" s="391" t="s">
        <v>162</v>
      </c>
      <c r="F12" s="391" t="s">
        <v>71</v>
      </c>
      <c r="G12" s="391" t="s">
        <v>163</v>
      </c>
      <c r="H12" s="391" t="s">
        <v>164</v>
      </c>
      <c r="I12" s="392"/>
      <c r="J12" s="392"/>
      <c r="K12" s="392"/>
    </row>
    <row r="13" spans="1:17" s="391" customFormat="1" ht="15" x14ac:dyDescent="0.25">
      <c r="B13" s="391" t="s">
        <v>11</v>
      </c>
      <c r="C13" s="393">
        <v>13614</v>
      </c>
      <c r="D13" s="393">
        <v>64987</v>
      </c>
      <c r="E13" s="393">
        <v>1</v>
      </c>
      <c r="F13" s="393">
        <v>78601</v>
      </c>
      <c r="G13" s="480">
        <v>0.17320390325822826</v>
      </c>
      <c r="H13" s="480">
        <v>0.82679609674177168</v>
      </c>
      <c r="I13" s="481">
        <v>0.26394816699890622</v>
      </c>
      <c r="J13" s="392"/>
      <c r="K13" s="392"/>
      <c r="M13" s="393"/>
      <c r="N13" s="393"/>
      <c r="O13" s="394"/>
      <c r="P13" s="394"/>
      <c r="Q13" s="394"/>
    </row>
    <row r="14" spans="1:17" s="391" customFormat="1" ht="15" x14ac:dyDescent="0.25">
      <c r="B14" s="391" t="s">
        <v>10</v>
      </c>
      <c r="C14" s="393">
        <v>5878</v>
      </c>
      <c r="D14" s="393">
        <v>13691</v>
      </c>
      <c r="E14" s="393">
        <v>0</v>
      </c>
      <c r="F14" s="393">
        <v>19569</v>
      </c>
      <c r="G14" s="480">
        <v>0.30037303899023965</v>
      </c>
      <c r="H14" s="480">
        <v>0.6996269610097603</v>
      </c>
      <c r="I14" s="481">
        <v>0.26394816699890622</v>
      </c>
      <c r="J14" s="392"/>
      <c r="K14" s="392"/>
      <c r="M14" s="393"/>
      <c r="N14" s="393"/>
      <c r="O14" s="394"/>
      <c r="P14" s="394"/>
      <c r="Q14" s="394"/>
    </row>
    <row r="15" spans="1:17" s="391" customFormat="1" ht="15" x14ac:dyDescent="0.25">
      <c r="B15" s="391" t="s">
        <v>40</v>
      </c>
      <c r="C15" s="393">
        <v>2773</v>
      </c>
      <c r="D15" s="393">
        <v>8107</v>
      </c>
      <c r="E15" s="393">
        <v>0</v>
      </c>
      <c r="F15" s="393">
        <v>10880</v>
      </c>
      <c r="G15" s="480">
        <v>0.25487132352941178</v>
      </c>
      <c r="H15" s="480">
        <v>0.74512867647058822</v>
      </c>
      <c r="I15" s="481">
        <v>0.26394816699890622</v>
      </c>
      <c r="J15" s="392"/>
      <c r="K15" s="392"/>
      <c r="M15" s="393"/>
      <c r="N15" s="393"/>
      <c r="O15" s="394"/>
      <c r="P15" s="394"/>
      <c r="Q15" s="394"/>
    </row>
    <row r="16" spans="1:17" s="391" customFormat="1" ht="15" x14ac:dyDescent="0.25">
      <c r="B16" s="391" t="s">
        <v>41</v>
      </c>
      <c r="C16" s="393">
        <v>6305</v>
      </c>
      <c r="D16" s="393">
        <v>14821</v>
      </c>
      <c r="E16" s="393">
        <v>0</v>
      </c>
      <c r="F16" s="393">
        <v>21126</v>
      </c>
      <c r="G16" s="480">
        <v>0.29844741077345449</v>
      </c>
      <c r="H16" s="480">
        <v>0.70155258922654551</v>
      </c>
      <c r="I16" s="481">
        <v>0.26394816699890622</v>
      </c>
      <c r="J16" s="392"/>
      <c r="K16" s="392"/>
      <c r="M16" s="393"/>
      <c r="N16" s="393"/>
      <c r="O16" s="394"/>
      <c r="P16" s="394"/>
      <c r="Q16" s="394"/>
    </row>
    <row r="17" spans="2:17" s="391" customFormat="1" ht="15" x14ac:dyDescent="0.25">
      <c r="B17" s="391" t="s">
        <v>9</v>
      </c>
      <c r="C17" s="393">
        <v>3162</v>
      </c>
      <c r="D17" s="393">
        <v>11587</v>
      </c>
      <c r="E17" s="393">
        <v>0</v>
      </c>
      <c r="F17" s="393">
        <v>14749</v>
      </c>
      <c r="G17" s="480">
        <v>0.21438741609600651</v>
      </c>
      <c r="H17" s="480">
        <v>0.78561258390399347</v>
      </c>
      <c r="I17" s="481">
        <v>0.26394816699890622</v>
      </c>
      <c r="J17" s="392"/>
      <c r="K17" s="392"/>
      <c r="M17" s="393"/>
      <c r="N17" s="393"/>
      <c r="O17" s="394"/>
      <c r="P17" s="394"/>
      <c r="Q17" s="394"/>
    </row>
    <row r="18" spans="2:17" s="391" customFormat="1" ht="15" x14ac:dyDescent="0.25">
      <c r="B18" s="391" t="s">
        <v>8</v>
      </c>
      <c r="C18" s="393">
        <v>2515</v>
      </c>
      <c r="D18" s="393">
        <v>6734</v>
      </c>
      <c r="E18" s="393">
        <v>0</v>
      </c>
      <c r="F18" s="393">
        <v>9249</v>
      </c>
      <c r="G18" s="480">
        <v>0.27192128878797706</v>
      </c>
      <c r="H18" s="480">
        <v>0.72807871121202294</v>
      </c>
      <c r="I18" s="481">
        <v>0.26394816699890622</v>
      </c>
      <c r="J18" s="392"/>
      <c r="K18" s="392"/>
      <c r="M18" s="393"/>
      <c r="N18" s="393"/>
      <c r="O18" s="394"/>
      <c r="P18" s="394"/>
      <c r="Q18" s="394"/>
    </row>
    <row r="19" spans="2:17" s="391" customFormat="1" ht="15" x14ac:dyDescent="0.25">
      <c r="B19" s="391" t="s">
        <v>7</v>
      </c>
      <c r="C19" s="393">
        <v>7468</v>
      </c>
      <c r="D19" s="393">
        <v>23480</v>
      </c>
      <c r="E19" s="393">
        <v>0</v>
      </c>
      <c r="F19" s="393">
        <v>30948</v>
      </c>
      <c r="G19" s="480">
        <v>0.24130800051699625</v>
      </c>
      <c r="H19" s="480">
        <v>0.7586919994830037</v>
      </c>
      <c r="I19" s="481">
        <v>0.26394816699890622</v>
      </c>
      <c r="J19" s="392"/>
      <c r="K19" s="392"/>
      <c r="M19" s="393"/>
      <c r="N19" s="393"/>
      <c r="O19" s="394"/>
      <c r="P19" s="394"/>
      <c r="Q19" s="394"/>
    </row>
    <row r="20" spans="2:17" s="391" customFormat="1" ht="15" x14ac:dyDescent="0.25">
      <c r="B20" s="391" t="s">
        <v>43</v>
      </c>
      <c r="C20" s="393">
        <v>3723</v>
      </c>
      <c r="D20" s="393">
        <v>13146</v>
      </c>
      <c r="E20" s="393">
        <v>0</v>
      </c>
      <c r="F20" s="393">
        <v>16869</v>
      </c>
      <c r="G20" s="480">
        <v>0.22070069357993954</v>
      </c>
      <c r="H20" s="480">
        <v>0.77929930642006051</v>
      </c>
      <c r="I20" s="481">
        <v>0.26394816699890622</v>
      </c>
      <c r="J20" s="392"/>
      <c r="K20" s="392"/>
      <c r="M20" s="393"/>
      <c r="N20" s="393"/>
      <c r="O20" s="394"/>
      <c r="P20" s="394"/>
      <c r="Q20" s="394"/>
    </row>
    <row r="21" spans="2:17" s="391" customFormat="1" ht="15" x14ac:dyDescent="0.25">
      <c r="B21" s="391" t="s">
        <v>44</v>
      </c>
      <c r="C21" s="393">
        <v>38727</v>
      </c>
      <c r="D21" s="393">
        <v>72651</v>
      </c>
      <c r="E21" s="393">
        <v>0</v>
      </c>
      <c r="F21" s="393">
        <v>111378</v>
      </c>
      <c r="G21" s="480">
        <v>0.34770780585034744</v>
      </c>
      <c r="H21" s="480">
        <v>0.65229219414965256</v>
      </c>
      <c r="I21" s="481">
        <v>0.26394816699890622</v>
      </c>
      <c r="J21" s="392"/>
      <c r="K21" s="392"/>
      <c r="M21" s="393"/>
      <c r="N21" s="393"/>
      <c r="O21" s="394"/>
      <c r="P21" s="394"/>
      <c r="Q21" s="394"/>
    </row>
    <row r="22" spans="2:17" s="391" customFormat="1" ht="15" x14ac:dyDescent="0.25">
      <c r="B22" s="391" t="s">
        <v>6</v>
      </c>
      <c r="C22" s="393">
        <v>25176</v>
      </c>
      <c r="D22" s="393">
        <v>73942</v>
      </c>
      <c r="E22" s="393">
        <v>0</v>
      </c>
      <c r="F22" s="393">
        <v>99118</v>
      </c>
      <c r="G22" s="480">
        <v>0.25400028249157569</v>
      </c>
      <c r="H22" s="480">
        <v>0.74599971750842431</v>
      </c>
      <c r="I22" s="481">
        <v>0.26394816699890622</v>
      </c>
      <c r="J22" s="392"/>
      <c r="K22" s="392"/>
      <c r="M22" s="393"/>
      <c r="N22" s="393"/>
      <c r="O22" s="394"/>
      <c r="P22" s="394"/>
      <c r="Q22" s="394"/>
    </row>
    <row r="23" spans="2:17" s="391" customFormat="1" ht="15" x14ac:dyDescent="0.25">
      <c r="B23" s="391" t="s">
        <v>5</v>
      </c>
      <c r="C23" s="393">
        <v>1151</v>
      </c>
      <c r="D23" s="393">
        <v>5311</v>
      </c>
      <c r="E23" s="393">
        <v>0</v>
      </c>
      <c r="F23" s="393">
        <v>6462</v>
      </c>
      <c r="G23" s="480">
        <v>0.17811822965026308</v>
      </c>
      <c r="H23" s="480">
        <v>0.82188177034973697</v>
      </c>
      <c r="I23" s="481">
        <v>0.26394816699890622</v>
      </c>
      <c r="J23" s="392"/>
      <c r="K23" s="392"/>
      <c r="M23" s="393"/>
      <c r="N23" s="393"/>
      <c r="O23" s="394"/>
      <c r="P23" s="394"/>
      <c r="Q23" s="394"/>
    </row>
    <row r="24" spans="2:17" s="391" customFormat="1" ht="15" x14ac:dyDescent="0.25">
      <c r="B24" s="391" t="s">
        <v>38</v>
      </c>
      <c r="C24" s="393">
        <v>2388</v>
      </c>
      <c r="D24" s="393">
        <v>14028</v>
      </c>
      <c r="E24" s="393">
        <v>0</v>
      </c>
      <c r="F24" s="393">
        <v>16416</v>
      </c>
      <c r="G24" s="480">
        <v>0.14546783625730994</v>
      </c>
      <c r="H24" s="480">
        <v>0.85453216374269003</v>
      </c>
      <c r="I24" s="481">
        <v>0.26394816699890622</v>
      </c>
      <c r="J24" s="392"/>
      <c r="K24" s="392"/>
      <c r="M24" s="393"/>
      <c r="N24" s="393"/>
      <c r="O24" s="394"/>
      <c r="P24" s="394"/>
      <c r="Q24" s="394"/>
    </row>
    <row r="25" spans="2:17" s="391" customFormat="1" ht="15" x14ac:dyDescent="0.25">
      <c r="B25" s="391" t="s">
        <v>45</v>
      </c>
      <c r="C25" s="393">
        <v>10848</v>
      </c>
      <c r="D25" s="393">
        <v>33240</v>
      </c>
      <c r="E25" s="393">
        <v>0</v>
      </c>
      <c r="F25" s="393">
        <v>44088</v>
      </c>
      <c r="G25" s="480">
        <v>0.24605334784975502</v>
      </c>
      <c r="H25" s="480">
        <v>0.75394665215024492</v>
      </c>
      <c r="I25" s="481">
        <v>0.26394816699890622</v>
      </c>
      <c r="J25" s="392"/>
      <c r="K25" s="392"/>
      <c r="M25" s="393"/>
      <c r="N25" s="393"/>
      <c r="O25" s="394"/>
      <c r="P25" s="394"/>
      <c r="Q25" s="394"/>
    </row>
    <row r="26" spans="2:17" s="391" customFormat="1" ht="15" x14ac:dyDescent="0.25">
      <c r="B26" s="391" t="s">
        <v>46</v>
      </c>
      <c r="C26" s="393">
        <v>6627</v>
      </c>
      <c r="D26" s="393">
        <v>17229</v>
      </c>
      <c r="E26" s="393">
        <v>0</v>
      </c>
      <c r="F26" s="393">
        <v>23856</v>
      </c>
      <c r="G26" s="480">
        <v>0.27779175050301813</v>
      </c>
      <c r="H26" s="480">
        <v>0.72220824949698192</v>
      </c>
      <c r="I26" s="481">
        <v>0.26394816699890622</v>
      </c>
      <c r="J26" s="392"/>
      <c r="K26" s="392"/>
      <c r="M26" s="393"/>
      <c r="N26" s="393"/>
      <c r="O26" s="394"/>
      <c r="P26" s="394"/>
      <c r="Q26" s="394"/>
    </row>
    <row r="27" spans="2:17" s="391" customFormat="1" ht="15" x14ac:dyDescent="0.25">
      <c r="B27" s="391" t="s">
        <v>47</v>
      </c>
      <c r="C27" s="393">
        <v>2792</v>
      </c>
      <c r="D27" s="393">
        <v>7020</v>
      </c>
      <c r="E27" s="393">
        <v>0</v>
      </c>
      <c r="F27" s="393">
        <v>9812</v>
      </c>
      <c r="G27" s="480">
        <v>0.2845495311863025</v>
      </c>
      <c r="H27" s="480">
        <v>0.71545046881369756</v>
      </c>
      <c r="I27" s="481">
        <v>0.26394816699890622</v>
      </c>
      <c r="J27" s="392"/>
      <c r="K27" s="392"/>
      <c r="M27" s="393"/>
      <c r="N27" s="393"/>
      <c r="O27" s="394"/>
      <c r="P27" s="394"/>
      <c r="Q27" s="394"/>
    </row>
    <row r="28" spans="2:17" s="391" customFormat="1" ht="15" x14ac:dyDescent="0.25">
      <c r="B28" s="391" t="s">
        <v>48</v>
      </c>
      <c r="C28" s="393">
        <v>11785</v>
      </c>
      <c r="D28" s="393">
        <v>23477</v>
      </c>
      <c r="E28" s="393">
        <v>0</v>
      </c>
      <c r="F28" s="393">
        <v>35262</v>
      </c>
      <c r="G28" s="480">
        <v>0.3342124666780103</v>
      </c>
      <c r="H28" s="480">
        <v>0.6657875333219897</v>
      </c>
      <c r="I28" s="481">
        <v>0.26394816699890622</v>
      </c>
      <c r="J28" s="392"/>
      <c r="K28" s="392"/>
      <c r="M28" s="393"/>
      <c r="N28" s="393"/>
      <c r="O28" s="394"/>
      <c r="P28" s="394"/>
      <c r="Q28" s="394"/>
    </row>
    <row r="29" spans="2:17" s="391" customFormat="1" ht="15" x14ac:dyDescent="0.25">
      <c r="B29" s="391" t="s">
        <v>49</v>
      </c>
      <c r="C29" s="393">
        <v>359</v>
      </c>
      <c r="D29" s="393">
        <v>900</v>
      </c>
      <c r="E29" s="393">
        <v>0</v>
      </c>
      <c r="F29" s="393">
        <v>1259</v>
      </c>
      <c r="G29" s="480">
        <v>0.2851469420174742</v>
      </c>
      <c r="H29" s="480">
        <v>0.71485305798252585</v>
      </c>
      <c r="I29" s="481">
        <v>0.26394816699890622</v>
      </c>
      <c r="J29" s="392"/>
      <c r="K29" s="392"/>
      <c r="M29" s="393"/>
      <c r="N29" s="393"/>
      <c r="O29" s="394"/>
      <c r="P29" s="394"/>
      <c r="Q29" s="394"/>
    </row>
    <row r="30" spans="2:17" s="391" customFormat="1" ht="15" x14ac:dyDescent="0.25">
      <c r="B30" s="391" t="s">
        <v>42</v>
      </c>
      <c r="C30" s="393">
        <v>124</v>
      </c>
      <c r="D30" s="393">
        <v>638</v>
      </c>
      <c r="E30" s="393">
        <v>0</v>
      </c>
      <c r="F30" s="393">
        <v>762</v>
      </c>
      <c r="G30" s="480">
        <v>0.16272965879265092</v>
      </c>
      <c r="H30" s="480">
        <v>0.83727034120734911</v>
      </c>
      <c r="I30" s="481">
        <v>0.26394816699890622</v>
      </c>
      <c r="J30" s="392"/>
      <c r="K30" s="392"/>
      <c r="M30" s="393"/>
      <c r="N30" s="393"/>
      <c r="O30" s="394"/>
      <c r="P30" s="394"/>
      <c r="Q30" s="394"/>
    </row>
    <row r="31" spans="2:17" s="391" customFormat="1" ht="15" x14ac:dyDescent="0.25">
      <c r="B31" s="391" t="s">
        <v>50</v>
      </c>
      <c r="C31" s="393">
        <v>102</v>
      </c>
      <c r="D31" s="393">
        <v>803</v>
      </c>
      <c r="E31" s="393">
        <v>0</v>
      </c>
      <c r="F31" s="393">
        <v>905</v>
      </c>
      <c r="G31" s="480">
        <v>0.112707182320442</v>
      </c>
      <c r="H31" s="480">
        <v>0.88729281767955803</v>
      </c>
      <c r="I31" s="481">
        <v>0.26394816699890622</v>
      </c>
      <c r="J31" s="392"/>
      <c r="K31" s="392"/>
      <c r="M31" s="393"/>
      <c r="N31" s="393"/>
      <c r="O31" s="394"/>
      <c r="P31" s="394"/>
      <c r="Q31" s="394"/>
    </row>
    <row r="32" spans="2:17" s="391" customFormat="1" ht="15" x14ac:dyDescent="0.25">
      <c r="B32" s="395" t="s">
        <v>3</v>
      </c>
      <c r="C32" s="396">
        <v>145517</v>
      </c>
      <c r="D32" s="396">
        <v>405792</v>
      </c>
      <c r="E32" s="396">
        <v>1</v>
      </c>
      <c r="F32" s="396">
        <v>551309</v>
      </c>
      <c r="G32" s="482">
        <v>0.26394816699890622</v>
      </c>
      <c r="H32" s="482">
        <v>0.73605183300109378</v>
      </c>
      <c r="I32" s="481">
        <v>0.26394816699890622</v>
      </c>
      <c r="J32" s="392"/>
      <c r="K32" s="392"/>
      <c r="M32" s="393"/>
      <c r="N32" s="393"/>
      <c r="O32" s="394"/>
      <c r="P32" s="394"/>
      <c r="Q32" s="394"/>
    </row>
    <row r="33" spans="9:16" s="391" customFormat="1" ht="15" x14ac:dyDescent="0.25">
      <c r="I33" s="392"/>
      <c r="J33" s="392"/>
      <c r="K33" s="392"/>
      <c r="M33" s="393"/>
      <c r="N33" s="393"/>
      <c r="O33" s="394"/>
      <c r="P33" s="394"/>
    </row>
    <row r="34" spans="9:16" s="391" customFormat="1" x14ac:dyDescent="0.2"/>
    <row r="35" spans="9:16" s="362" customFormat="1" x14ac:dyDescent="0.2"/>
    <row r="36" spans="9:16" s="362" customFormat="1" x14ac:dyDescent="0.2"/>
    <row r="37" spans="9:16" s="362" customFormat="1" x14ac:dyDescent="0.2"/>
    <row r="38" spans="9:16" s="362" customFormat="1" x14ac:dyDescent="0.2"/>
    <row r="39" spans="9:16" s="362" customFormat="1" x14ac:dyDescent="0.2"/>
    <row r="40" spans="9:16" s="362" customFormat="1" x14ac:dyDescent="0.2"/>
    <row r="41" spans="9:16" s="362" customFormat="1" x14ac:dyDescent="0.2"/>
    <row r="42" spans="9:16" s="362"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10">
    <tabColor theme="0"/>
    <pageSetUpPr fitToPage="1"/>
  </sheetPr>
  <dimension ref="A1:W26"/>
  <sheetViews>
    <sheetView zoomScaleNormal="100" workbookViewId="0"/>
  </sheetViews>
  <sheetFormatPr baseColWidth="10" defaultColWidth="11.42578125" defaultRowHeight="15" x14ac:dyDescent="0.25"/>
  <cols>
    <col min="1" max="1" width="1.85546875" style="872" customWidth="1"/>
    <col min="2" max="2" width="24.5703125" style="872" customWidth="1"/>
    <col min="3" max="8" width="10.85546875" style="872" customWidth="1"/>
    <col min="9" max="10" width="7.140625" style="872" customWidth="1"/>
    <col min="11" max="11" width="7.7109375" style="872" customWidth="1"/>
    <col min="12" max="17" width="8.28515625" style="872" customWidth="1"/>
    <col min="18" max="19" width="7.7109375" style="872" customWidth="1"/>
    <col min="20" max="20" width="11.42578125" style="872" customWidth="1"/>
    <col min="21" max="21" width="11.42578125" style="872"/>
    <col min="22" max="22" width="11.85546875" style="872" bestFit="1" customWidth="1"/>
    <col min="23" max="16384" width="11.42578125" style="872"/>
  </cols>
  <sheetData>
    <row r="1" spans="1:21" x14ac:dyDescent="0.25">
      <c r="A1" s="871"/>
      <c r="B1" s="871"/>
      <c r="H1" s="873"/>
      <c r="I1" s="873"/>
    </row>
    <row r="2" spans="1:21" ht="48.75" customHeight="1" x14ac:dyDescent="0.25">
      <c r="A2" s="871"/>
      <c r="B2" s="871"/>
      <c r="H2" s="873"/>
      <c r="I2" s="873"/>
    </row>
    <row r="3" spans="1:21" ht="40.5" customHeight="1" x14ac:dyDescent="0.25">
      <c r="A3" s="871"/>
      <c r="B3" s="1047" t="s">
        <v>380</v>
      </c>
      <c r="C3" s="1047"/>
      <c r="D3" s="1047"/>
      <c r="E3" s="1047"/>
      <c r="F3" s="1047"/>
      <c r="G3" s="1047"/>
      <c r="H3" s="1047"/>
      <c r="I3" s="1047"/>
      <c r="J3" s="1047"/>
      <c r="K3" s="1047"/>
      <c r="L3" s="1047"/>
      <c r="M3" s="1047"/>
      <c r="N3" s="1047"/>
      <c r="O3" s="1047"/>
      <c r="P3" s="1047"/>
      <c r="Q3" s="1047"/>
      <c r="R3" s="1047"/>
      <c r="S3" s="1047"/>
    </row>
    <row r="5" spans="1:21" x14ac:dyDescent="0.25">
      <c r="B5" s="874"/>
      <c r="C5" s="1048" t="s">
        <v>378</v>
      </c>
      <c r="D5" s="1049"/>
      <c r="E5" s="1049"/>
      <c r="F5" s="1049"/>
      <c r="G5" s="1049"/>
      <c r="H5" s="1049"/>
      <c r="I5" s="1050"/>
      <c r="J5" s="1054" t="s">
        <v>352</v>
      </c>
      <c r="K5" s="1055"/>
      <c r="L5" s="1055"/>
      <c r="M5" s="1055"/>
      <c r="N5" s="1055"/>
      <c r="O5" s="1055"/>
      <c r="P5" s="1055"/>
      <c r="Q5" s="1055"/>
      <c r="R5" s="1055"/>
      <c r="S5" s="1056"/>
    </row>
    <row r="6" spans="1:21" ht="21" customHeight="1" x14ac:dyDescent="0.25">
      <c r="B6" s="874"/>
      <c r="C6" s="1051"/>
      <c r="D6" s="1052"/>
      <c r="E6" s="1052"/>
      <c r="F6" s="1052"/>
      <c r="G6" s="1052"/>
      <c r="H6" s="1052"/>
      <c r="I6" s="1053"/>
      <c r="J6" s="1054">
        <v>43830</v>
      </c>
      <c r="K6" s="1056"/>
      <c r="L6" s="1057">
        <v>44196</v>
      </c>
      <c r="M6" s="1058"/>
      <c r="N6" s="1057">
        <v>44561</v>
      </c>
      <c r="O6" s="1058"/>
      <c r="P6" s="1057">
        <v>44926</v>
      </c>
      <c r="Q6" s="1058"/>
      <c r="R6" s="1057">
        <v>44985</v>
      </c>
      <c r="S6" s="1058"/>
    </row>
    <row r="7" spans="1:21" x14ac:dyDescent="0.25">
      <c r="B7" s="943"/>
      <c r="C7" s="876">
        <v>43465</v>
      </c>
      <c r="D7" s="876">
        <v>43830</v>
      </c>
      <c r="E7" s="876">
        <v>44196</v>
      </c>
      <c r="F7" s="876">
        <v>44561</v>
      </c>
      <c r="G7" s="876">
        <v>44926</v>
      </c>
      <c r="H7" s="876">
        <v>44985</v>
      </c>
      <c r="I7" s="876"/>
      <c r="J7" s="876" t="s">
        <v>31</v>
      </c>
      <c r="K7" s="876" t="s">
        <v>353</v>
      </c>
      <c r="L7" s="876" t="s">
        <v>31</v>
      </c>
      <c r="M7" s="876" t="s">
        <v>353</v>
      </c>
      <c r="N7" s="876" t="s">
        <v>31</v>
      </c>
      <c r="O7" s="876" t="s">
        <v>353</v>
      </c>
      <c r="P7" s="876" t="s">
        <v>31</v>
      </c>
      <c r="Q7" s="876" t="s">
        <v>353</v>
      </c>
      <c r="R7" s="876" t="s">
        <v>31</v>
      </c>
      <c r="S7" s="876" t="s">
        <v>353</v>
      </c>
    </row>
    <row r="8" spans="1:21" ht="15" customHeight="1" x14ac:dyDescent="0.25">
      <c r="B8" s="915" t="s">
        <v>11</v>
      </c>
      <c r="C8" s="922">
        <v>287340</v>
      </c>
      <c r="D8" s="922">
        <v>294246</v>
      </c>
      <c r="E8" s="922">
        <v>285089</v>
      </c>
      <c r="F8" s="922">
        <v>295552</v>
      </c>
      <c r="G8" s="922">
        <v>307238</v>
      </c>
      <c r="H8" s="922">
        <v>308138</v>
      </c>
      <c r="I8" s="887"/>
      <c r="J8" s="923">
        <v>2.4034245145124311E-2</v>
      </c>
      <c r="K8" s="922">
        <v>6906</v>
      </c>
      <c r="L8" s="924">
        <v>-3.1120219136368865E-2</v>
      </c>
      <c r="M8" s="925">
        <v>-9157</v>
      </c>
      <c r="N8" s="924">
        <v>3.6700819744009738E-2</v>
      </c>
      <c r="O8" s="925">
        <v>10463</v>
      </c>
      <c r="P8" s="924">
        <v>3.9539573408401862E-2</v>
      </c>
      <c r="Q8" s="925">
        <v>11686</v>
      </c>
      <c r="R8" s="926">
        <v>4.6039052740209696E-2</v>
      </c>
      <c r="S8" s="925">
        <v>13562</v>
      </c>
    </row>
    <row r="9" spans="1:21" x14ac:dyDescent="0.25">
      <c r="B9" s="944" t="s">
        <v>10</v>
      </c>
      <c r="C9" s="892">
        <v>35146</v>
      </c>
      <c r="D9" s="892">
        <v>39188</v>
      </c>
      <c r="E9" s="892">
        <v>36344</v>
      </c>
      <c r="F9" s="892">
        <v>37924</v>
      </c>
      <c r="G9" s="892">
        <v>39112</v>
      </c>
      <c r="H9" s="892">
        <v>39381</v>
      </c>
      <c r="I9" s="893"/>
      <c r="J9" s="894">
        <v>0.11500597507539978</v>
      </c>
      <c r="K9" s="892">
        <v>4042</v>
      </c>
      <c r="L9" s="897">
        <v>-7.2573236705113842E-2</v>
      </c>
      <c r="M9" s="895">
        <v>-2844</v>
      </c>
      <c r="N9" s="897">
        <v>4.3473475676865547E-2</v>
      </c>
      <c r="O9" s="895">
        <v>1580</v>
      </c>
      <c r="P9" s="897">
        <v>3.1325809513764291E-2</v>
      </c>
      <c r="Q9" s="895">
        <v>1188</v>
      </c>
      <c r="R9" s="896">
        <v>4.2708112687989797E-2</v>
      </c>
      <c r="S9" s="895">
        <v>1613</v>
      </c>
    </row>
    <row r="10" spans="1:21" x14ac:dyDescent="0.25">
      <c r="B10" s="944" t="s">
        <v>40</v>
      </c>
      <c r="C10" s="892">
        <v>25573</v>
      </c>
      <c r="D10" s="892">
        <v>26877</v>
      </c>
      <c r="E10" s="892">
        <v>27263</v>
      </c>
      <c r="F10" s="892">
        <v>29763</v>
      </c>
      <c r="G10" s="892">
        <v>31755</v>
      </c>
      <c r="H10" s="892">
        <v>31885</v>
      </c>
      <c r="I10" s="893"/>
      <c r="J10" s="894">
        <v>5.0991279865483019E-2</v>
      </c>
      <c r="K10" s="892">
        <v>1304</v>
      </c>
      <c r="L10" s="897">
        <v>1.436172191836893E-2</v>
      </c>
      <c r="M10" s="895">
        <v>386</v>
      </c>
      <c r="N10" s="897">
        <v>9.1699372776290256E-2</v>
      </c>
      <c r="O10" s="895">
        <v>2500</v>
      </c>
      <c r="P10" s="897">
        <v>6.6928737022477591E-2</v>
      </c>
      <c r="Q10" s="895">
        <v>1992</v>
      </c>
      <c r="R10" s="896">
        <v>6.0464961585791732E-2</v>
      </c>
      <c r="S10" s="895">
        <v>1818</v>
      </c>
    </row>
    <row r="11" spans="1:21" x14ac:dyDescent="0.25">
      <c r="B11" s="944" t="s">
        <v>41</v>
      </c>
      <c r="C11" s="892">
        <v>20139</v>
      </c>
      <c r="D11" s="892">
        <v>24991</v>
      </c>
      <c r="E11" s="892">
        <v>25528</v>
      </c>
      <c r="F11" s="892">
        <v>26990</v>
      </c>
      <c r="G11" s="892">
        <v>29491</v>
      </c>
      <c r="H11" s="892">
        <v>29961</v>
      </c>
      <c r="I11" s="893"/>
      <c r="J11" s="894">
        <v>0.24092556730721482</v>
      </c>
      <c r="K11" s="892">
        <v>4852</v>
      </c>
      <c r="L11" s="897">
        <v>2.148773558481043E-2</v>
      </c>
      <c r="M11" s="895">
        <v>537</v>
      </c>
      <c r="N11" s="897">
        <v>5.7270448135380736E-2</v>
      </c>
      <c r="O11" s="895">
        <v>1462</v>
      </c>
      <c r="P11" s="897">
        <v>9.2663949610967133E-2</v>
      </c>
      <c r="Q11" s="895">
        <v>2501</v>
      </c>
      <c r="R11" s="896">
        <v>0.10835306303640135</v>
      </c>
      <c r="S11" s="895">
        <v>2929</v>
      </c>
    </row>
    <row r="12" spans="1:21" x14ac:dyDescent="0.25">
      <c r="B12" s="944" t="s">
        <v>9</v>
      </c>
      <c r="C12" s="892">
        <v>30594</v>
      </c>
      <c r="D12" s="892">
        <v>32430</v>
      </c>
      <c r="E12" s="892">
        <v>33152</v>
      </c>
      <c r="F12" s="892">
        <v>36737</v>
      </c>
      <c r="G12" s="892">
        <v>41768</v>
      </c>
      <c r="H12" s="892">
        <v>42250</v>
      </c>
      <c r="I12" s="893"/>
      <c r="J12" s="894">
        <v>6.0011767013139927E-2</v>
      </c>
      <c r="K12" s="892">
        <v>1836</v>
      </c>
      <c r="L12" s="897">
        <v>2.2263336416898039E-2</v>
      </c>
      <c r="M12" s="895">
        <v>722</v>
      </c>
      <c r="N12" s="897">
        <v>0.10813827220077221</v>
      </c>
      <c r="O12" s="895">
        <v>3585</v>
      </c>
      <c r="P12" s="897">
        <v>0.13694640280915693</v>
      </c>
      <c r="Q12" s="895">
        <v>5031</v>
      </c>
      <c r="R12" s="896">
        <v>0.13401508441366716</v>
      </c>
      <c r="S12" s="895">
        <v>4993</v>
      </c>
      <c r="U12" s="927"/>
    </row>
    <row r="13" spans="1:21" x14ac:dyDescent="0.25">
      <c r="B13" s="944" t="s">
        <v>8</v>
      </c>
      <c r="C13" s="892">
        <v>20401</v>
      </c>
      <c r="D13" s="892">
        <v>21169</v>
      </c>
      <c r="E13" s="892">
        <v>21022</v>
      </c>
      <c r="F13" s="892">
        <v>18734</v>
      </c>
      <c r="G13" s="892">
        <v>18426</v>
      </c>
      <c r="H13" s="892">
        <v>18674</v>
      </c>
      <c r="I13" s="893"/>
      <c r="J13" s="894">
        <v>3.7645213469927885E-2</v>
      </c>
      <c r="K13" s="892">
        <v>768</v>
      </c>
      <c r="L13" s="897">
        <v>-6.9441163966177388E-3</v>
      </c>
      <c r="M13" s="895">
        <v>-147</v>
      </c>
      <c r="N13" s="897">
        <v>-0.10883835981352863</v>
      </c>
      <c r="O13" s="895">
        <v>-2288</v>
      </c>
      <c r="P13" s="897">
        <v>-1.644069606063836E-2</v>
      </c>
      <c r="Q13" s="895">
        <v>-308</v>
      </c>
      <c r="R13" s="896">
        <v>-1.4044350580781462E-2</v>
      </c>
      <c r="S13" s="895">
        <v>-266</v>
      </c>
      <c r="U13" s="927"/>
    </row>
    <row r="14" spans="1:21" x14ac:dyDescent="0.25">
      <c r="B14" s="944" t="s">
        <v>7</v>
      </c>
      <c r="C14" s="892">
        <v>94845</v>
      </c>
      <c r="D14" s="892">
        <v>106369</v>
      </c>
      <c r="E14" s="892">
        <v>105708</v>
      </c>
      <c r="F14" s="892">
        <v>108898</v>
      </c>
      <c r="G14" s="892">
        <v>114380</v>
      </c>
      <c r="H14" s="892">
        <v>115719</v>
      </c>
      <c r="I14" s="893"/>
      <c r="J14" s="894">
        <v>0.1215035057198588</v>
      </c>
      <c r="K14" s="892">
        <v>11524</v>
      </c>
      <c r="L14" s="897">
        <v>-6.2142165480544298E-3</v>
      </c>
      <c r="M14" s="895">
        <v>-661</v>
      </c>
      <c r="N14" s="897">
        <v>3.0177470011730323E-2</v>
      </c>
      <c r="O14" s="895">
        <v>3190</v>
      </c>
      <c r="P14" s="897">
        <v>5.0340685779353134E-2</v>
      </c>
      <c r="Q14" s="895">
        <v>5482</v>
      </c>
      <c r="R14" s="896">
        <v>5.6678720140258543E-2</v>
      </c>
      <c r="S14" s="895">
        <v>6207</v>
      </c>
      <c r="U14" s="927"/>
    </row>
    <row r="15" spans="1:21" x14ac:dyDescent="0.25">
      <c r="B15" s="944" t="s">
        <v>43</v>
      </c>
      <c r="C15" s="892">
        <v>64964</v>
      </c>
      <c r="D15" s="892">
        <v>68077</v>
      </c>
      <c r="E15" s="892">
        <v>64772</v>
      </c>
      <c r="F15" s="892">
        <v>66829</v>
      </c>
      <c r="G15" s="892">
        <v>69929</v>
      </c>
      <c r="H15" s="892">
        <v>71050</v>
      </c>
      <c r="I15" s="893"/>
      <c r="J15" s="894">
        <v>4.7918847361615668E-2</v>
      </c>
      <c r="K15" s="892">
        <v>3113</v>
      </c>
      <c r="L15" s="897">
        <v>-4.8547967742409326E-2</v>
      </c>
      <c r="M15" s="895">
        <v>-3305</v>
      </c>
      <c r="N15" s="897">
        <v>3.1757549558451226E-2</v>
      </c>
      <c r="O15" s="895">
        <v>2057</v>
      </c>
      <c r="P15" s="897">
        <v>4.6387047539242054E-2</v>
      </c>
      <c r="Q15" s="895">
        <v>3100</v>
      </c>
      <c r="R15" s="896">
        <v>5.766940574014523E-2</v>
      </c>
      <c r="S15" s="895">
        <v>3874</v>
      </c>
      <c r="U15" s="927"/>
    </row>
    <row r="16" spans="1:21" x14ac:dyDescent="0.25">
      <c r="B16" s="944" t="s">
        <v>44</v>
      </c>
      <c r="C16" s="892">
        <v>230178</v>
      </c>
      <c r="D16" s="892">
        <v>239983</v>
      </c>
      <c r="E16" s="892">
        <v>230320</v>
      </c>
      <c r="F16" s="892">
        <v>245417</v>
      </c>
      <c r="G16" s="892">
        <v>257644</v>
      </c>
      <c r="H16" s="892">
        <v>257520</v>
      </c>
      <c r="I16" s="893"/>
      <c r="J16" s="894">
        <v>4.2597468046468467E-2</v>
      </c>
      <c r="K16" s="892">
        <v>9805</v>
      </c>
      <c r="L16" s="897">
        <v>-4.02653521291092E-2</v>
      </c>
      <c r="M16" s="895">
        <v>-9663</v>
      </c>
      <c r="N16" s="897">
        <v>6.5547933310177164E-2</v>
      </c>
      <c r="O16" s="895">
        <v>15097</v>
      </c>
      <c r="P16" s="897">
        <v>4.9821324521121202E-2</v>
      </c>
      <c r="Q16" s="895">
        <v>12227</v>
      </c>
      <c r="R16" s="896">
        <v>4.8333584371069049E-2</v>
      </c>
      <c r="S16" s="895">
        <v>11873</v>
      </c>
      <c r="U16" s="927"/>
    </row>
    <row r="17" spans="2:23" x14ac:dyDescent="0.25">
      <c r="B17" s="944" t="s">
        <v>6</v>
      </c>
      <c r="C17" s="892">
        <v>85031</v>
      </c>
      <c r="D17" s="892">
        <v>103107</v>
      </c>
      <c r="E17" s="892">
        <v>115485</v>
      </c>
      <c r="F17" s="892">
        <v>129091</v>
      </c>
      <c r="G17" s="892">
        <v>144410</v>
      </c>
      <c r="H17" s="892">
        <v>146981</v>
      </c>
      <c r="I17" s="893"/>
      <c r="J17" s="894">
        <v>0.21258129388105518</v>
      </c>
      <c r="K17" s="892">
        <v>18076</v>
      </c>
      <c r="L17" s="897">
        <v>0.12005004509878092</v>
      </c>
      <c r="M17" s="895">
        <v>12378</v>
      </c>
      <c r="N17" s="897">
        <v>0.11781616660172323</v>
      </c>
      <c r="O17" s="895">
        <v>13606</v>
      </c>
      <c r="P17" s="897">
        <v>0.11866822628998142</v>
      </c>
      <c r="Q17" s="895">
        <v>15319</v>
      </c>
      <c r="R17" s="896">
        <v>0.13512866454542638</v>
      </c>
      <c r="S17" s="895">
        <v>17497</v>
      </c>
      <c r="U17" s="927"/>
    </row>
    <row r="18" spans="2:23" x14ac:dyDescent="0.25">
      <c r="B18" s="944" t="s">
        <v>5</v>
      </c>
      <c r="C18" s="892">
        <v>33341</v>
      </c>
      <c r="D18" s="892">
        <v>35443</v>
      </c>
      <c r="E18" s="892">
        <v>34750</v>
      </c>
      <c r="F18" s="892">
        <v>36342</v>
      </c>
      <c r="G18" s="892">
        <v>38917</v>
      </c>
      <c r="H18" s="892">
        <v>39001</v>
      </c>
      <c r="I18" s="893"/>
      <c r="J18" s="894">
        <v>6.3045499535106853E-2</v>
      </c>
      <c r="K18" s="892">
        <v>2102</v>
      </c>
      <c r="L18" s="897">
        <v>-1.9552520949129626E-2</v>
      </c>
      <c r="M18" s="895">
        <v>-693</v>
      </c>
      <c r="N18" s="897">
        <v>4.5812949640287703E-2</v>
      </c>
      <c r="O18" s="895">
        <v>1592</v>
      </c>
      <c r="P18" s="897">
        <v>7.0854658521820379E-2</v>
      </c>
      <c r="Q18" s="895">
        <v>2575</v>
      </c>
      <c r="R18" s="896">
        <v>6.5804935370152862E-2</v>
      </c>
      <c r="S18" s="895">
        <v>2408</v>
      </c>
      <c r="U18" s="927"/>
    </row>
    <row r="19" spans="2:23" x14ac:dyDescent="0.25">
      <c r="B19" s="944" t="s">
        <v>38</v>
      </c>
      <c r="C19" s="892">
        <v>67903</v>
      </c>
      <c r="D19" s="892">
        <v>70092</v>
      </c>
      <c r="E19" s="892">
        <v>67467</v>
      </c>
      <c r="F19" s="892">
        <v>69079</v>
      </c>
      <c r="G19" s="892">
        <v>71374</v>
      </c>
      <c r="H19" s="892">
        <v>72215</v>
      </c>
      <c r="I19" s="893"/>
      <c r="J19" s="894">
        <v>3.2237161833792216E-2</v>
      </c>
      <c r="K19" s="892">
        <v>2189</v>
      </c>
      <c r="L19" s="897">
        <v>-3.7450778976202748E-2</v>
      </c>
      <c r="M19" s="895">
        <v>-2625</v>
      </c>
      <c r="N19" s="897">
        <v>2.3893162583188854E-2</v>
      </c>
      <c r="O19" s="895">
        <v>1612</v>
      </c>
      <c r="P19" s="897">
        <v>3.3222831830223454E-2</v>
      </c>
      <c r="Q19" s="895">
        <v>2295</v>
      </c>
      <c r="R19" s="896">
        <v>4.9407832594637879E-2</v>
      </c>
      <c r="S19" s="895">
        <v>3400</v>
      </c>
      <c r="U19" s="927"/>
    </row>
    <row r="20" spans="2:23" x14ac:dyDescent="0.25">
      <c r="B20" s="944" t="s">
        <v>45</v>
      </c>
      <c r="C20" s="892">
        <v>161368</v>
      </c>
      <c r="D20" s="892">
        <v>171922</v>
      </c>
      <c r="E20" s="892">
        <v>161936</v>
      </c>
      <c r="F20" s="892">
        <v>163249</v>
      </c>
      <c r="G20" s="892">
        <v>173065</v>
      </c>
      <c r="H20" s="892">
        <v>172967</v>
      </c>
      <c r="I20" s="893"/>
      <c r="J20" s="894">
        <v>6.5403301769867639E-2</v>
      </c>
      <c r="K20" s="892">
        <v>10554</v>
      </c>
      <c r="L20" s="897">
        <v>-5.808448017124046E-2</v>
      </c>
      <c r="M20" s="895">
        <v>-9986</v>
      </c>
      <c r="N20" s="897">
        <v>8.108141487995324E-3</v>
      </c>
      <c r="O20" s="895">
        <v>1313</v>
      </c>
      <c r="P20" s="897">
        <v>6.0129005384412793E-2</v>
      </c>
      <c r="Q20" s="895">
        <v>9816</v>
      </c>
      <c r="R20" s="896">
        <v>6.3888547176774502E-2</v>
      </c>
      <c r="S20" s="895">
        <v>10387</v>
      </c>
      <c r="U20" s="927"/>
    </row>
    <row r="21" spans="2:23" x14ac:dyDescent="0.25">
      <c r="B21" s="944" t="s">
        <v>46</v>
      </c>
      <c r="C21" s="892">
        <v>39429</v>
      </c>
      <c r="D21" s="892">
        <v>41312</v>
      </c>
      <c r="E21" s="892">
        <v>40012</v>
      </c>
      <c r="F21" s="892">
        <v>42082</v>
      </c>
      <c r="G21" s="892">
        <v>44287</v>
      </c>
      <c r="H21" s="892">
        <v>44800</v>
      </c>
      <c r="I21" s="893"/>
      <c r="J21" s="894">
        <v>4.7756727281949907E-2</v>
      </c>
      <c r="K21" s="892">
        <v>1883</v>
      </c>
      <c r="L21" s="897">
        <v>-3.1467854376452387E-2</v>
      </c>
      <c r="M21" s="895">
        <v>-1300</v>
      </c>
      <c r="N21" s="897">
        <v>5.1734479656103227E-2</v>
      </c>
      <c r="O21" s="895">
        <v>2070</v>
      </c>
      <c r="P21" s="897">
        <v>5.2397699729100244E-2</v>
      </c>
      <c r="Q21" s="895">
        <v>2205</v>
      </c>
      <c r="R21" s="896">
        <v>7.441782382425588E-2</v>
      </c>
      <c r="S21" s="895">
        <v>3103</v>
      </c>
      <c r="U21" s="927"/>
    </row>
    <row r="22" spans="2:23" x14ac:dyDescent="0.25">
      <c r="B22" s="944" t="s">
        <v>47</v>
      </c>
      <c r="C22" s="892">
        <v>15133</v>
      </c>
      <c r="D22" s="892">
        <v>14637</v>
      </c>
      <c r="E22" s="892">
        <v>14462</v>
      </c>
      <c r="F22" s="892">
        <v>15183</v>
      </c>
      <c r="G22" s="892">
        <v>16013</v>
      </c>
      <c r="H22" s="892">
        <v>16074</v>
      </c>
      <c r="I22" s="893"/>
      <c r="J22" s="894">
        <v>-3.2776052335954486E-2</v>
      </c>
      <c r="K22" s="892">
        <v>-496</v>
      </c>
      <c r="L22" s="897">
        <v>-1.1956001912960312E-2</v>
      </c>
      <c r="M22" s="895">
        <v>-175</v>
      </c>
      <c r="N22" s="897">
        <v>4.9854791868344517E-2</v>
      </c>
      <c r="O22" s="895">
        <v>721</v>
      </c>
      <c r="P22" s="897">
        <v>5.4666403214121084E-2</v>
      </c>
      <c r="Q22" s="895">
        <v>830</v>
      </c>
      <c r="R22" s="896">
        <v>7.2171824973319199E-2</v>
      </c>
      <c r="S22" s="895">
        <v>1082</v>
      </c>
      <c r="U22" s="927"/>
    </row>
    <row r="23" spans="2:23" x14ac:dyDescent="0.25">
      <c r="B23" s="944" t="s">
        <v>48</v>
      </c>
      <c r="C23" s="892">
        <v>78811</v>
      </c>
      <c r="D23" s="892">
        <v>80742</v>
      </c>
      <c r="E23" s="892">
        <v>79315</v>
      </c>
      <c r="F23" s="892">
        <v>78831</v>
      </c>
      <c r="G23" s="892">
        <v>79067</v>
      </c>
      <c r="H23" s="892">
        <v>79632</v>
      </c>
      <c r="I23" s="893"/>
      <c r="J23" s="894">
        <v>2.450165586022246E-2</v>
      </c>
      <c r="K23" s="892">
        <v>1931</v>
      </c>
      <c r="L23" s="897">
        <v>-1.767357756805632E-2</v>
      </c>
      <c r="M23" s="895">
        <v>-1427</v>
      </c>
      <c r="N23" s="897">
        <v>-6.1022505200781785E-3</v>
      </c>
      <c r="O23" s="895">
        <v>-484</v>
      </c>
      <c r="P23" s="897">
        <v>2.9937461151070544E-3</v>
      </c>
      <c r="Q23" s="895">
        <v>236</v>
      </c>
      <c r="R23" s="896">
        <v>1.5416395700240892E-2</v>
      </c>
      <c r="S23" s="895">
        <v>1209</v>
      </c>
      <c r="U23" s="927"/>
    </row>
    <row r="24" spans="2:23" x14ac:dyDescent="0.25">
      <c r="B24" s="944" t="s">
        <v>49</v>
      </c>
      <c r="C24" s="892">
        <v>11167</v>
      </c>
      <c r="D24" s="892">
        <v>11398</v>
      </c>
      <c r="E24" s="892">
        <v>10806</v>
      </c>
      <c r="F24" s="892">
        <v>11690</v>
      </c>
      <c r="G24" s="892">
        <v>10545</v>
      </c>
      <c r="H24" s="892">
        <v>10387</v>
      </c>
      <c r="I24" s="893"/>
      <c r="J24" s="894">
        <v>2.0685949673144188E-2</v>
      </c>
      <c r="K24" s="892">
        <v>231</v>
      </c>
      <c r="L24" s="897">
        <v>-5.1938936655553603E-2</v>
      </c>
      <c r="M24" s="895">
        <v>-592</v>
      </c>
      <c r="N24" s="897">
        <v>8.180640384971305E-2</v>
      </c>
      <c r="O24" s="895">
        <v>884</v>
      </c>
      <c r="P24" s="897">
        <v>-9.7946963216424265E-2</v>
      </c>
      <c r="Q24" s="895">
        <v>-1145</v>
      </c>
      <c r="R24" s="896">
        <v>-0.10978745286253</v>
      </c>
      <c r="S24" s="895">
        <v>-1281</v>
      </c>
      <c r="U24" s="927"/>
    </row>
    <row r="25" spans="2:23" x14ac:dyDescent="0.25">
      <c r="B25" s="945" t="s">
        <v>4</v>
      </c>
      <c r="C25" s="908">
        <v>2949</v>
      </c>
      <c r="D25" s="908">
        <v>3054</v>
      </c>
      <c r="E25" s="908">
        <v>3042</v>
      </c>
      <c r="F25" s="908">
        <v>3187</v>
      </c>
      <c r="G25" s="908">
        <v>3439</v>
      </c>
      <c r="H25" s="908">
        <v>3510</v>
      </c>
      <c r="I25" s="909"/>
      <c r="J25" s="911">
        <v>3.560528992878953E-2</v>
      </c>
      <c r="K25" s="908">
        <v>105</v>
      </c>
      <c r="L25" s="914">
        <v>-3.9292730844793233E-3</v>
      </c>
      <c r="M25" s="912">
        <v>-12</v>
      </c>
      <c r="N25" s="914">
        <v>4.7666009204470727E-2</v>
      </c>
      <c r="O25" s="912">
        <v>145</v>
      </c>
      <c r="P25" s="914">
        <v>7.9071226859115162E-2</v>
      </c>
      <c r="Q25" s="912">
        <v>252</v>
      </c>
      <c r="R25" s="913">
        <v>9.7904285267438329E-2</v>
      </c>
      <c r="S25" s="912">
        <v>313</v>
      </c>
      <c r="U25" s="927"/>
      <c r="V25" s="927"/>
      <c r="W25" s="935"/>
    </row>
    <row r="26" spans="2:23" x14ac:dyDescent="0.25">
      <c r="B26" s="877" t="s">
        <v>3</v>
      </c>
      <c r="C26" s="878">
        <v>1304312</v>
      </c>
      <c r="D26" s="878">
        <v>1385037</v>
      </c>
      <c r="E26" s="878">
        <v>1356473</v>
      </c>
      <c r="F26" s="878">
        <v>1415578</v>
      </c>
      <c r="G26" s="878">
        <v>1490860</v>
      </c>
      <c r="H26" s="878">
        <v>1500145</v>
      </c>
      <c r="I26" s="879"/>
      <c r="J26" s="880">
        <v>6.1890866602469341E-2</v>
      </c>
      <c r="K26" s="881">
        <v>80725</v>
      </c>
      <c r="L26" s="882">
        <v>-2.0623275768084204E-2</v>
      </c>
      <c r="M26" s="878">
        <v>-28564</v>
      </c>
      <c r="N26" s="883">
        <v>4.3572559129448241E-2</v>
      </c>
      <c r="O26" s="884">
        <v>59105</v>
      </c>
      <c r="P26" s="883">
        <v>5.3181103407936581E-2</v>
      </c>
      <c r="Q26" s="884">
        <v>75282</v>
      </c>
      <c r="R26" s="883">
        <v>5.9855562714776545E-2</v>
      </c>
      <c r="S26" s="884">
        <v>84721</v>
      </c>
    </row>
  </sheetData>
  <mergeCells count="8">
    <mergeCell ref="B3:S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0600-000004000000}">
          <x14:colorSeries rgb="FF376092"/>
          <x14:colorNegative rgb="FFD00000"/>
          <x14:colorAxis rgb="FF000000"/>
          <x14:colorMarkers rgb="FFD00000"/>
          <x14:colorFirst rgb="FFD00000"/>
          <x14:colorLast rgb="FFD00000"/>
          <x14:colorHigh rgb="FFD00000"/>
          <x14:colorLow rgb="FFD00000"/>
          <x14:sparklines>
            <x14:sparkline>
              <xm:f>EVO_derecho!C8:H8</xm:f>
              <xm:sqref>I8</xm:sqref>
            </x14:sparkline>
            <x14:sparkline>
              <xm:f>EVO_derecho!C9:H9</xm:f>
              <xm:sqref>I9</xm:sqref>
            </x14:sparkline>
            <x14:sparkline>
              <xm:f>EVO_derecho!C10:H10</xm:f>
              <xm:sqref>I10</xm:sqref>
            </x14:sparkline>
            <x14:sparkline>
              <xm:f>EVO_derecho!C11:H11</xm:f>
              <xm:sqref>I11</xm:sqref>
            </x14:sparkline>
            <x14:sparkline>
              <xm:f>EVO_derecho!C12:H12</xm:f>
              <xm:sqref>I12</xm:sqref>
            </x14:sparkline>
            <x14:sparkline>
              <xm:f>EVO_derecho!C13:H13</xm:f>
              <xm:sqref>I13</xm:sqref>
            </x14:sparkline>
            <x14:sparkline>
              <xm:f>EVO_derecho!C14:H14</xm:f>
              <xm:sqref>I14</xm:sqref>
            </x14:sparkline>
            <x14:sparkline>
              <xm:f>EVO_derecho!C15:H15</xm:f>
              <xm:sqref>I15</xm:sqref>
            </x14:sparkline>
            <x14:sparkline>
              <xm:f>EVO_derecho!C16:H16</xm:f>
              <xm:sqref>I16</xm:sqref>
            </x14:sparkline>
            <x14:sparkline>
              <xm:f>EVO_derecho!C17:H17</xm:f>
              <xm:sqref>I17</xm:sqref>
            </x14:sparkline>
            <x14:sparkline>
              <xm:f>EVO_derecho!C18:H18</xm:f>
              <xm:sqref>I18</xm:sqref>
            </x14:sparkline>
            <x14:sparkline>
              <xm:f>EVO_derecho!C19:H19</xm:f>
              <xm:sqref>I19</xm:sqref>
            </x14:sparkline>
            <x14:sparkline>
              <xm:f>EVO_derecho!C20:H20</xm:f>
              <xm:sqref>I20</xm:sqref>
            </x14:sparkline>
            <x14:sparkline>
              <xm:f>EVO_derecho!C21:H21</xm:f>
              <xm:sqref>I21</xm:sqref>
            </x14:sparkline>
            <x14:sparkline>
              <xm:f>EVO_derecho!C22:H22</xm:f>
              <xm:sqref>I22</xm:sqref>
            </x14:sparkline>
            <x14:sparkline>
              <xm:f>EVO_derecho!C23:H23</xm:f>
              <xm:sqref>I23</xm:sqref>
            </x14:sparkline>
            <x14:sparkline>
              <xm:f>EVO_derecho!C24:H24</xm:f>
              <xm:sqref>I24</xm:sqref>
            </x14:sparkline>
            <x14:sparkline>
              <xm:f>EVO_derecho!C25:H25</xm:f>
              <xm:sqref>I25</xm:sqref>
            </x14:sparkline>
            <x14:sparkline>
              <xm:f>EVO_derecho!C26:H26</xm:f>
              <xm:sqref>I26</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67">
    <pageSetUpPr fitToPage="1"/>
  </sheetPr>
  <dimension ref="A1:M32"/>
  <sheetViews>
    <sheetView zoomScaleNormal="100" workbookViewId="0"/>
  </sheetViews>
  <sheetFormatPr baseColWidth="10" defaultColWidth="11.42578125" defaultRowHeight="12.75" x14ac:dyDescent="0.2"/>
  <cols>
    <col min="1" max="1" width="1" style="265" customWidth="1"/>
    <col min="2" max="2" width="30.28515625" style="265" customWidth="1"/>
    <col min="3" max="3" width="11.28515625" style="265" customWidth="1"/>
    <col min="4" max="4" width="0.85546875" style="265" customWidth="1"/>
    <col min="5" max="5" width="17.7109375" style="265" customWidth="1"/>
    <col min="6" max="6" width="0.7109375" style="265" customWidth="1"/>
    <col min="7" max="7" width="17.7109375" style="265" customWidth="1"/>
    <col min="8" max="8" width="0.7109375" style="265" customWidth="1"/>
    <col min="9" max="9" width="17.7109375" style="265" customWidth="1"/>
    <col min="10" max="10" width="0.7109375" style="265" customWidth="1"/>
    <col min="11" max="11" width="17.7109375" style="265" customWidth="1"/>
    <col min="12" max="12" width="0.7109375" style="265" customWidth="1"/>
    <col min="13" max="13" width="17.7109375" style="265" customWidth="1"/>
    <col min="14" max="16384" width="11.42578125" style="265"/>
  </cols>
  <sheetData>
    <row r="1" spans="1:13" ht="9.75" customHeight="1" x14ac:dyDescent="0.2"/>
    <row r="2" spans="1:13" s="206" customFormat="1" ht="49.5" customHeight="1" x14ac:dyDescent="0.2">
      <c r="B2" s="1059"/>
      <c r="C2" s="1059"/>
      <c r="D2" s="207"/>
      <c r="E2" s="1160"/>
      <c r="F2" s="1160"/>
      <c r="G2" s="1160"/>
      <c r="H2" s="1160"/>
      <c r="I2" s="1160"/>
    </row>
    <row r="3" spans="1:13" s="206" customFormat="1" ht="14.25" customHeight="1" x14ac:dyDescent="0.2">
      <c r="B3" s="207"/>
      <c r="C3" s="207"/>
      <c r="D3" s="207"/>
      <c r="G3" s="207"/>
      <c r="I3" s="207"/>
      <c r="K3" s="207"/>
      <c r="M3" s="207"/>
    </row>
    <row r="4" spans="1:13" s="209" customFormat="1" ht="21.75" customHeight="1" x14ac:dyDescent="0.2">
      <c r="B4" s="1174" t="s">
        <v>458</v>
      </c>
      <c r="C4" s="1174"/>
      <c r="D4" s="1174"/>
      <c r="E4" s="1174"/>
      <c r="F4" s="1174"/>
      <c r="G4" s="1174"/>
      <c r="H4" s="1174"/>
      <c r="I4" s="1174"/>
      <c r="J4" s="1174"/>
      <c r="K4" s="1174"/>
      <c r="L4" s="1174"/>
      <c r="M4" s="1174"/>
    </row>
    <row r="5" spans="1:13" s="316" customFormat="1" ht="18.75" customHeight="1" x14ac:dyDescent="0.2">
      <c r="B5" s="1161" t="str">
        <f>porsaad!B6</f>
        <v>Situación a 28 de febrero de 2023</v>
      </c>
      <c r="C5" s="1161"/>
      <c r="D5" s="1161"/>
      <c r="E5" s="1161"/>
      <c r="F5" s="1161"/>
      <c r="G5" s="1161"/>
      <c r="H5" s="1161"/>
      <c r="I5" s="1161"/>
      <c r="J5" s="1161"/>
      <c r="K5" s="1161"/>
      <c r="L5" s="1161"/>
      <c r="M5" s="1161"/>
    </row>
    <row r="6" spans="1:13" s="209" customFormat="1" ht="4.5" customHeight="1" x14ac:dyDescent="0.2"/>
    <row r="7" spans="1:13" s="212" customFormat="1" ht="15" customHeight="1" x14ac:dyDescent="0.2">
      <c r="A7" s="213"/>
      <c r="B7" s="1162" t="s">
        <v>15</v>
      </c>
      <c r="C7" s="442" t="s">
        <v>71</v>
      </c>
      <c r="D7" s="348"/>
      <c r="E7" s="483" t="s">
        <v>148</v>
      </c>
      <c r="F7" s="352"/>
      <c r="G7" s="483" t="s">
        <v>150</v>
      </c>
      <c r="H7" s="352"/>
      <c r="I7" s="483" t="s">
        <v>152</v>
      </c>
      <c r="J7" s="352"/>
      <c r="K7" s="483" t="s">
        <v>154</v>
      </c>
      <c r="L7" s="352"/>
      <c r="M7" s="483" t="s">
        <v>156</v>
      </c>
    </row>
    <row r="8" spans="1:13" s="217" customFormat="1" ht="19.5" customHeight="1" x14ac:dyDescent="0.2">
      <c r="A8" s="318"/>
      <c r="B8" s="1164"/>
      <c r="C8" s="323" t="s">
        <v>31</v>
      </c>
      <c r="D8" s="349"/>
      <c r="E8" s="484" t="s">
        <v>31</v>
      </c>
      <c r="F8" s="322"/>
      <c r="G8" s="484" t="s">
        <v>31</v>
      </c>
      <c r="H8" s="322"/>
      <c r="I8" s="484" t="s">
        <v>31</v>
      </c>
      <c r="J8" s="322"/>
      <c r="K8" s="484" t="s">
        <v>31</v>
      </c>
      <c r="L8" s="322"/>
      <c r="M8" s="484" t="s">
        <v>31</v>
      </c>
    </row>
    <row r="9" spans="1:13" s="217" customFormat="1" ht="6" customHeight="1" x14ac:dyDescent="0.2">
      <c r="A9" s="318"/>
      <c r="B9" s="321"/>
      <c r="C9" s="322"/>
      <c r="D9" s="322"/>
      <c r="E9" s="322"/>
      <c r="F9" s="322"/>
      <c r="G9" s="322"/>
      <c r="H9" s="322"/>
      <c r="I9" s="322"/>
      <c r="J9" s="322"/>
      <c r="K9" s="322"/>
      <c r="L9" s="322"/>
      <c r="M9" s="322"/>
    </row>
    <row r="10" spans="1:13" s="276" customFormat="1" ht="18" customHeight="1" x14ac:dyDescent="0.2">
      <c r="A10" s="319"/>
      <c r="B10" s="331" t="s">
        <v>11</v>
      </c>
      <c r="C10" s="485">
        <f>M10+K10+I10+G10+E10</f>
        <v>100</v>
      </c>
      <c r="D10" s="339"/>
      <c r="E10" s="485">
        <v>37.959469793525365</v>
      </c>
      <c r="F10" s="342"/>
      <c r="G10" s="485">
        <v>45.51491205709916</v>
      </c>
      <c r="H10" s="342"/>
      <c r="I10" s="485">
        <v>13.970175885801684</v>
      </c>
      <c r="J10" s="342"/>
      <c r="K10" s="485">
        <v>2.3655365791486105</v>
      </c>
      <c r="L10" s="342"/>
      <c r="M10" s="488">
        <v>0.1899056844251848</v>
      </c>
    </row>
    <row r="11" spans="1:13" s="276" customFormat="1" ht="18" customHeight="1" x14ac:dyDescent="0.2">
      <c r="A11" s="319"/>
      <c r="B11" s="332" t="s">
        <v>10</v>
      </c>
      <c r="C11" s="486">
        <f t="shared" ref="C11:C28" si="0">M11+K11+I11+G11+E11</f>
        <v>100</v>
      </c>
      <c r="D11" s="339"/>
      <c r="E11" s="486">
        <v>20.987333887043189</v>
      </c>
      <c r="F11" s="342"/>
      <c r="G11" s="486">
        <v>56.099460132890364</v>
      </c>
      <c r="H11" s="342"/>
      <c r="I11" s="486">
        <v>16.175249169435215</v>
      </c>
      <c r="J11" s="342"/>
      <c r="K11" s="486">
        <v>5.9125830564784048</v>
      </c>
      <c r="L11" s="342"/>
      <c r="M11" s="489">
        <v>0.82537375415282399</v>
      </c>
    </row>
    <row r="12" spans="1:13" s="276" customFormat="1" ht="18" customHeight="1" x14ac:dyDescent="0.2">
      <c r="A12" s="319"/>
      <c r="B12" s="332" t="s">
        <v>40</v>
      </c>
      <c r="C12" s="486">
        <f t="shared" si="0"/>
        <v>100</v>
      </c>
      <c r="D12" s="339"/>
      <c r="E12" s="486">
        <v>25.406896551724138</v>
      </c>
      <c r="F12" s="342"/>
      <c r="G12" s="486">
        <v>44.864367816091956</v>
      </c>
      <c r="H12" s="342"/>
      <c r="I12" s="486">
        <v>21.728735632183906</v>
      </c>
      <c r="J12" s="342"/>
      <c r="K12" s="486">
        <v>7.1356321839080454</v>
      </c>
      <c r="L12" s="342"/>
      <c r="M12" s="489">
        <v>0.86436781609195401</v>
      </c>
    </row>
    <row r="13" spans="1:13" s="276" customFormat="1" ht="18" customHeight="1" x14ac:dyDescent="0.2">
      <c r="A13" s="319"/>
      <c r="B13" s="332" t="s">
        <v>41</v>
      </c>
      <c r="C13" s="486">
        <f t="shared" si="0"/>
        <v>100</v>
      </c>
      <c r="D13" s="339"/>
      <c r="E13" s="486">
        <v>24.912313963408856</v>
      </c>
      <c r="F13" s="342"/>
      <c r="G13" s="486">
        <v>51.938572376528583</v>
      </c>
      <c r="H13" s="342"/>
      <c r="I13" s="486">
        <v>17.864252535785383</v>
      </c>
      <c r="J13" s="342"/>
      <c r="K13" s="486">
        <v>4.8488008342022946</v>
      </c>
      <c r="L13" s="342"/>
      <c r="M13" s="489">
        <v>0.43606029007488861</v>
      </c>
    </row>
    <row r="14" spans="1:13" s="276" customFormat="1" ht="18" customHeight="1" x14ac:dyDescent="0.2">
      <c r="A14" s="319"/>
      <c r="B14" s="332" t="s">
        <v>9</v>
      </c>
      <c r="C14" s="486">
        <f t="shared" si="0"/>
        <v>100</v>
      </c>
      <c r="D14" s="339"/>
      <c r="E14" s="486">
        <v>36.871053167651255</v>
      </c>
      <c r="F14" s="342"/>
      <c r="G14" s="486">
        <v>44.781693488151014</v>
      </c>
      <c r="H14" s="342"/>
      <c r="I14" s="486">
        <v>13.566917905887147</v>
      </c>
      <c r="J14" s="342"/>
      <c r="K14" s="486">
        <v>4.1420520133088878</v>
      </c>
      <c r="L14" s="342"/>
      <c r="M14" s="489">
        <v>0.63828342500169755</v>
      </c>
    </row>
    <row r="15" spans="1:13" s="276" customFormat="1" ht="18" customHeight="1" x14ac:dyDescent="0.2">
      <c r="A15" s="319"/>
      <c r="B15" s="332" t="s">
        <v>8</v>
      </c>
      <c r="C15" s="486">
        <f t="shared" si="0"/>
        <v>100</v>
      </c>
      <c r="D15" s="339"/>
      <c r="E15" s="486">
        <v>23.432093425605537</v>
      </c>
      <c r="F15" s="342"/>
      <c r="G15" s="486">
        <v>48.010380622837367</v>
      </c>
      <c r="H15" s="342"/>
      <c r="I15" s="486">
        <v>20.631487889273355</v>
      </c>
      <c r="J15" s="342"/>
      <c r="K15" s="486">
        <v>6.8879757785467124</v>
      </c>
      <c r="L15" s="342"/>
      <c r="M15" s="489">
        <v>1.0380622837370241</v>
      </c>
    </row>
    <row r="16" spans="1:13" s="276" customFormat="1" ht="18" customHeight="1" x14ac:dyDescent="0.2">
      <c r="A16" s="319"/>
      <c r="B16" s="332" t="s">
        <v>7</v>
      </c>
      <c r="C16" s="486">
        <f t="shared" si="0"/>
        <v>100</v>
      </c>
      <c r="D16" s="339"/>
      <c r="E16" s="486">
        <v>25.344147870484068</v>
      </c>
      <c r="F16" s="342"/>
      <c r="G16" s="486">
        <v>52.607768370710275</v>
      </c>
      <c r="H16" s="342"/>
      <c r="I16" s="486">
        <v>17.608091514250628</v>
      </c>
      <c r="J16" s="342"/>
      <c r="K16" s="486">
        <v>4.1136172687907964</v>
      </c>
      <c r="L16" s="342"/>
      <c r="M16" s="489">
        <v>0.32637497576423452</v>
      </c>
    </row>
    <row r="17" spans="1:13" s="276" customFormat="1" ht="18" customHeight="1" x14ac:dyDescent="0.2">
      <c r="A17" s="319"/>
      <c r="B17" s="332" t="s">
        <v>43</v>
      </c>
      <c r="C17" s="486">
        <f t="shared" si="0"/>
        <v>100</v>
      </c>
      <c r="D17" s="339"/>
      <c r="E17" s="486">
        <v>31.792800285137226</v>
      </c>
      <c r="F17" s="342"/>
      <c r="G17" s="486">
        <v>46.477367232980868</v>
      </c>
      <c r="H17" s="342"/>
      <c r="I17" s="486">
        <v>15.741950813829156</v>
      </c>
      <c r="J17" s="342"/>
      <c r="K17" s="486">
        <v>4.8948556492812161</v>
      </c>
      <c r="L17" s="342"/>
      <c r="M17" s="489">
        <v>1.0930260187715339</v>
      </c>
    </row>
    <row r="18" spans="1:13" s="276" customFormat="1" ht="18" customHeight="1" x14ac:dyDescent="0.2">
      <c r="A18" s="319"/>
      <c r="B18" s="332" t="s">
        <v>44</v>
      </c>
      <c r="C18" s="486">
        <f t="shared" si="0"/>
        <v>100</v>
      </c>
      <c r="D18" s="339"/>
      <c r="E18" s="486">
        <v>22.511188195330615</v>
      </c>
      <c r="F18" s="342"/>
      <c r="G18" s="486">
        <v>41.61289742806305</v>
      </c>
      <c r="H18" s="342"/>
      <c r="I18" s="486">
        <v>23.039594529017414</v>
      </c>
      <c r="J18" s="342"/>
      <c r="K18" s="486">
        <v>10.941965168317187</v>
      </c>
      <c r="L18" s="342"/>
      <c r="M18" s="489">
        <v>1.8943546792717338</v>
      </c>
    </row>
    <row r="19" spans="1:13" s="276" customFormat="1" ht="18" customHeight="1" x14ac:dyDescent="0.2">
      <c r="A19" s="319"/>
      <c r="B19" s="332" t="s">
        <v>6</v>
      </c>
      <c r="C19" s="486">
        <f t="shared" si="0"/>
        <v>100</v>
      </c>
      <c r="D19" s="339"/>
      <c r="E19" s="486">
        <v>25.374836040762787</v>
      </c>
      <c r="F19" s="342"/>
      <c r="G19" s="486">
        <v>54.326505902532539</v>
      </c>
      <c r="H19" s="342"/>
      <c r="I19" s="486">
        <v>15.808697406921601</v>
      </c>
      <c r="J19" s="342"/>
      <c r="K19" s="486">
        <v>4.0702250025224496</v>
      </c>
      <c r="L19" s="342"/>
      <c r="M19" s="489">
        <v>0.41973564726061946</v>
      </c>
    </row>
    <row r="20" spans="1:13" s="276" customFormat="1" ht="18" customHeight="1" x14ac:dyDescent="0.2">
      <c r="A20" s="319"/>
      <c r="B20" s="332" t="s">
        <v>5</v>
      </c>
      <c r="C20" s="486">
        <f t="shared" si="0"/>
        <v>100</v>
      </c>
      <c r="D20" s="339"/>
      <c r="E20" s="486">
        <v>36.397400185701024</v>
      </c>
      <c r="F20" s="342"/>
      <c r="G20" s="486">
        <v>45.945527700402351</v>
      </c>
      <c r="H20" s="342"/>
      <c r="I20" s="486">
        <v>15.258433921386569</v>
      </c>
      <c r="J20" s="342"/>
      <c r="K20" s="486">
        <v>2.2284122562674096</v>
      </c>
      <c r="L20" s="342"/>
      <c r="M20" s="489">
        <v>0.17022593624264934</v>
      </c>
    </row>
    <row r="21" spans="1:13" s="276" customFormat="1" ht="18" customHeight="1" x14ac:dyDescent="0.2">
      <c r="A21" s="319"/>
      <c r="B21" s="332" t="s">
        <v>38</v>
      </c>
      <c r="C21" s="486">
        <f t="shared" si="0"/>
        <v>100</v>
      </c>
      <c r="D21" s="339"/>
      <c r="E21" s="486">
        <v>39.045645682247546</v>
      </c>
      <c r="F21" s="342"/>
      <c r="G21" s="486">
        <v>44.829057224693763</v>
      </c>
      <c r="H21" s="342"/>
      <c r="I21" s="486">
        <v>13.407276494606618</v>
      </c>
      <c r="J21" s="342"/>
      <c r="K21" s="486">
        <v>2.4254982022061062</v>
      </c>
      <c r="L21" s="342"/>
      <c r="M21" s="489">
        <v>0.29252239624596255</v>
      </c>
    </row>
    <row r="22" spans="1:13" s="276" customFormat="1" ht="18" customHeight="1" x14ac:dyDescent="0.2">
      <c r="A22" s="319"/>
      <c r="B22" s="332" t="s">
        <v>45</v>
      </c>
      <c r="C22" s="486">
        <f t="shared" si="0"/>
        <v>100</v>
      </c>
      <c r="D22" s="339"/>
      <c r="E22" s="486">
        <v>37.117775156519372</v>
      </c>
      <c r="F22" s="342"/>
      <c r="G22" s="486">
        <v>41.495780782143186</v>
      </c>
      <c r="H22" s="342"/>
      <c r="I22" s="486">
        <v>16.790672352781055</v>
      </c>
      <c r="J22" s="342"/>
      <c r="K22" s="486">
        <v>4.2033390799382992</v>
      </c>
      <c r="L22" s="342"/>
      <c r="M22" s="489">
        <v>0.39243262861809275</v>
      </c>
    </row>
    <row r="23" spans="1:13" s="276" customFormat="1" ht="18" customHeight="1" x14ac:dyDescent="0.2">
      <c r="A23" s="319">
        <v>47094</v>
      </c>
      <c r="B23" s="332" t="s">
        <v>46</v>
      </c>
      <c r="C23" s="486">
        <f t="shared" si="0"/>
        <v>100</v>
      </c>
      <c r="D23" s="339"/>
      <c r="E23" s="486">
        <v>34.240315277544859</v>
      </c>
      <c r="F23" s="342"/>
      <c r="G23" s="486">
        <v>44.055005869528763</v>
      </c>
      <c r="H23" s="342"/>
      <c r="I23" s="486">
        <v>15.160154284755995</v>
      </c>
      <c r="J23" s="342"/>
      <c r="K23" s="486">
        <v>5.9533791715579403</v>
      </c>
      <c r="L23" s="342"/>
      <c r="M23" s="489">
        <v>0.59114539661244336</v>
      </c>
    </row>
    <row r="24" spans="1:13" s="276" customFormat="1" ht="18" customHeight="1" x14ac:dyDescent="0.2">
      <c r="B24" s="332" t="s">
        <v>47</v>
      </c>
      <c r="C24" s="486">
        <f t="shared" si="0"/>
        <v>100</v>
      </c>
      <c r="D24" s="339"/>
      <c r="E24" s="486">
        <v>20.099887880949954</v>
      </c>
      <c r="F24" s="342"/>
      <c r="G24" s="486">
        <v>54.846600754255427</v>
      </c>
      <c r="H24" s="342"/>
      <c r="I24" s="486">
        <v>16.675160534094381</v>
      </c>
      <c r="J24" s="342"/>
      <c r="K24" s="486">
        <v>7.4304352257669954</v>
      </c>
      <c r="L24" s="342"/>
      <c r="M24" s="489">
        <v>0.94791560493323823</v>
      </c>
    </row>
    <row r="25" spans="1:13" s="276" customFormat="1" ht="18" customHeight="1" x14ac:dyDescent="0.2">
      <c r="B25" s="332" t="s">
        <v>48</v>
      </c>
      <c r="C25" s="486">
        <f t="shared" si="0"/>
        <v>100</v>
      </c>
      <c r="D25" s="339"/>
      <c r="E25" s="486">
        <v>20.68955732122588</v>
      </c>
      <c r="F25" s="342"/>
      <c r="G25" s="486">
        <v>42.61918274687855</v>
      </c>
      <c r="H25" s="342"/>
      <c r="I25" s="486">
        <v>22.06299659477866</v>
      </c>
      <c r="J25" s="342"/>
      <c r="K25" s="486">
        <v>12.525539160045405</v>
      </c>
      <c r="L25" s="342"/>
      <c r="M25" s="489">
        <v>2.1027241770715097</v>
      </c>
    </row>
    <row r="26" spans="1:13" s="276" customFormat="1" ht="18" customHeight="1" x14ac:dyDescent="0.2">
      <c r="B26" s="332" t="s">
        <v>49</v>
      </c>
      <c r="C26" s="486">
        <f t="shared" si="0"/>
        <v>100</v>
      </c>
      <c r="D26" s="339"/>
      <c r="E26" s="486">
        <v>21.303656597774246</v>
      </c>
      <c r="F26" s="342"/>
      <c r="G26" s="486">
        <v>35.771065182829886</v>
      </c>
      <c r="H26" s="342"/>
      <c r="I26" s="486">
        <v>24.960254372019079</v>
      </c>
      <c r="J26" s="342"/>
      <c r="K26" s="486">
        <v>15.580286168521463</v>
      </c>
      <c r="L26" s="342"/>
      <c r="M26" s="489">
        <v>2.3847376788553261</v>
      </c>
    </row>
    <row r="27" spans="1:13" s="276" customFormat="1" ht="18" customHeight="1" x14ac:dyDescent="0.2">
      <c r="B27" s="337" t="s">
        <v>4</v>
      </c>
      <c r="C27" s="486">
        <f t="shared" si="0"/>
        <v>100</v>
      </c>
      <c r="D27" s="339"/>
      <c r="E27" s="486">
        <v>62.567486502699467</v>
      </c>
      <c r="F27" s="342"/>
      <c r="G27" s="486">
        <v>30.41391721655669</v>
      </c>
      <c r="H27" s="342"/>
      <c r="I27" s="486">
        <v>5.8788242351529689</v>
      </c>
      <c r="J27" s="342"/>
      <c r="K27" s="486">
        <v>0.8398320335932814</v>
      </c>
      <c r="L27" s="342"/>
      <c r="M27" s="489">
        <v>0.29994001199760051</v>
      </c>
    </row>
    <row r="28" spans="1:13" s="213" customFormat="1" ht="18" customHeight="1" x14ac:dyDescent="0.2">
      <c r="B28" s="736" t="s">
        <v>3</v>
      </c>
      <c r="C28" s="487">
        <f t="shared" si="0"/>
        <v>100</v>
      </c>
      <c r="D28" s="350"/>
      <c r="E28" s="487">
        <v>28.458491563192968</v>
      </c>
      <c r="F28" s="353"/>
      <c r="G28" s="487">
        <v>46.878898992595659</v>
      </c>
      <c r="H28" s="353"/>
      <c r="I28" s="487">
        <v>17.715751067427259</v>
      </c>
      <c r="J28" s="353"/>
      <c r="K28" s="487">
        <v>6.0869233577238875</v>
      </c>
      <c r="L28" s="353"/>
      <c r="M28" s="490">
        <v>0.85993501906022807</v>
      </c>
    </row>
    <row r="29" spans="1:13" s="257" customFormat="1" ht="6.75" customHeight="1" x14ac:dyDescent="0.2">
      <c r="B29" s="1159"/>
      <c r="C29" s="1159"/>
      <c r="D29" s="294"/>
    </row>
    <row r="30" spans="1:13" x14ac:dyDescent="0.2">
      <c r="E30" s="320"/>
    </row>
    <row r="31" spans="1:13" x14ac:dyDescent="0.2">
      <c r="E31" s="320"/>
      <c r="G31" s="320"/>
    </row>
    <row r="32" spans="1:13" x14ac:dyDescent="0.2">
      <c r="B32" s="320"/>
      <c r="G32" s="320"/>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68">
    <pageSetUpPr fitToPage="1"/>
  </sheetPr>
  <dimension ref="A1:U32"/>
  <sheetViews>
    <sheetView zoomScaleNormal="100" workbookViewId="0"/>
  </sheetViews>
  <sheetFormatPr baseColWidth="10" defaultColWidth="11.42578125" defaultRowHeight="12.75" x14ac:dyDescent="0.2"/>
  <cols>
    <col min="1" max="1" width="1" style="265" customWidth="1"/>
    <col min="2" max="2" width="30.28515625" style="265" customWidth="1"/>
    <col min="3" max="3" width="11.28515625" style="265" customWidth="1"/>
    <col min="4" max="4" width="0.85546875" style="265" customWidth="1"/>
    <col min="5" max="5" width="10" style="265" customWidth="1"/>
    <col min="6" max="6" width="0.7109375" style="265" customWidth="1"/>
    <col min="7" max="7" width="10" style="265" customWidth="1"/>
    <col min="8" max="8" width="0.7109375" style="265" customWidth="1"/>
    <col min="9" max="9" width="10" style="265" customWidth="1"/>
    <col min="10" max="10" width="0.7109375" style="265" customWidth="1"/>
    <col min="11" max="11" width="11.85546875" style="265" customWidth="1"/>
    <col min="12" max="12" width="0.7109375" style="265" customWidth="1"/>
    <col min="13" max="13" width="10" style="265" customWidth="1"/>
    <col min="14" max="14" width="0.7109375" style="265" customWidth="1"/>
    <col min="15" max="15" width="13.85546875" style="265" bestFit="1" customWidth="1"/>
    <col min="16" max="16" width="0.7109375" style="265" customWidth="1"/>
    <col min="17" max="17" width="8.140625" style="265" bestFit="1" customWidth="1"/>
    <col min="18" max="18" width="0.7109375" style="265" customWidth="1"/>
    <col min="19" max="19" width="14.42578125" style="265" bestFit="1" customWidth="1"/>
    <col min="20" max="20" width="0.7109375" style="265" customWidth="1"/>
    <col min="21" max="21" width="11.140625" style="265" customWidth="1"/>
    <col min="22" max="16384" width="11.42578125" style="265"/>
  </cols>
  <sheetData>
    <row r="1" spans="1:21" ht="9.75" customHeight="1" x14ac:dyDescent="0.2"/>
    <row r="2" spans="1:21" s="206" customFormat="1" ht="49.5" customHeight="1" x14ac:dyDescent="0.2">
      <c r="B2" s="1059"/>
      <c r="C2" s="1059"/>
      <c r="D2" s="207"/>
      <c r="E2" s="1160"/>
      <c r="F2" s="1160"/>
      <c r="G2" s="1160"/>
      <c r="H2" s="1160"/>
      <c r="I2" s="1160"/>
    </row>
    <row r="3" spans="1:21" s="206" customFormat="1" ht="14.25" customHeight="1" x14ac:dyDescent="0.2">
      <c r="B3" s="207"/>
      <c r="C3" s="207"/>
      <c r="D3" s="207"/>
      <c r="G3" s="207"/>
      <c r="I3" s="207"/>
      <c r="K3" s="207"/>
      <c r="M3" s="207"/>
      <c r="O3" s="207"/>
      <c r="Q3" s="207"/>
      <c r="S3" s="207"/>
      <c r="U3" s="207"/>
    </row>
    <row r="4" spans="1:21" s="209" customFormat="1" ht="21.75" customHeight="1" x14ac:dyDescent="0.2">
      <c r="B4" s="1174" t="s">
        <v>457</v>
      </c>
      <c r="C4" s="1174"/>
      <c r="D4" s="1174"/>
      <c r="E4" s="1174"/>
      <c r="F4" s="1174"/>
      <c r="G4" s="1174"/>
      <c r="H4" s="1174"/>
      <c r="I4" s="1174"/>
      <c r="J4" s="1174"/>
      <c r="K4" s="1174"/>
      <c r="L4" s="1174"/>
      <c r="M4" s="1174"/>
      <c r="N4" s="1174"/>
      <c r="O4" s="1174"/>
      <c r="P4" s="1174"/>
      <c r="Q4" s="1174"/>
      <c r="R4" s="1174"/>
      <c r="S4" s="1174"/>
      <c r="T4" s="1174"/>
      <c r="U4" s="1174"/>
    </row>
    <row r="5" spans="1:21" s="316" customFormat="1" ht="18.75" customHeight="1" x14ac:dyDescent="0.2">
      <c r="B5" s="1161" t="str">
        <f>porsaad!B6</f>
        <v>Situación a 28 de febrero de 2023</v>
      </c>
      <c r="C5" s="1161"/>
      <c r="D5" s="1161"/>
      <c r="E5" s="1161"/>
      <c r="F5" s="1161"/>
      <c r="G5" s="1161"/>
      <c r="H5" s="1161"/>
      <c r="I5" s="1161"/>
      <c r="J5" s="1161"/>
      <c r="K5" s="1161"/>
      <c r="L5" s="1161"/>
      <c r="M5" s="1161"/>
      <c r="N5" s="1161"/>
      <c r="O5" s="1161"/>
      <c r="P5" s="1161"/>
      <c r="Q5" s="1161"/>
      <c r="R5" s="1161"/>
      <c r="S5" s="1161"/>
      <c r="T5" s="1161"/>
      <c r="U5" s="1161"/>
    </row>
    <row r="6" spans="1:21" s="209" customFormat="1" ht="4.5" customHeight="1" x14ac:dyDescent="0.2"/>
    <row r="7" spans="1:21" s="212" customFormat="1" ht="15" customHeight="1" x14ac:dyDescent="0.2">
      <c r="A7" s="213"/>
      <c r="B7" s="1162" t="s">
        <v>15</v>
      </c>
      <c r="C7" s="442" t="s">
        <v>71</v>
      </c>
      <c r="D7" s="348"/>
      <c r="E7" s="483" t="s">
        <v>147</v>
      </c>
      <c r="F7" s="352"/>
      <c r="G7" s="483" t="s">
        <v>151</v>
      </c>
      <c r="H7" s="352"/>
      <c r="I7" s="483" t="s">
        <v>149</v>
      </c>
      <c r="J7" s="352"/>
      <c r="K7" s="483" t="s">
        <v>155</v>
      </c>
      <c r="L7" s="352"/>
      <c r="M7" s="483" t="s">
        <v>153</v>
      </c>
      <c r="N7" s="352"/>
      <c r="O7" s="483" t="s">
        <v>159</v>
      </c>
      <c r="P7" s="352"/>
      <c r="Q7" s="483" t="s">
        <v>157</v>
      </c>
      <c r="R7" s="352"/>
      <c r="S7" s="483" t="s">
        <v>200</v>
      </c>
      <c r="T7" s="352"/>
      <c r="U7" s="483" t="s">
        <v>158</v>
      </c>
    </row>
    <row r="8" spans="1:21" s="217" customFormat="1" ht="19.5" customHeight="1" x14ac:dyDescent="0.2">
      <c r="A8" s="318"/>
      <c r="B8" s="1164"/>
      <c r="C8" s="323" t="s">
        <v>31</v>
      </c>
      <c r="D8" s="349"/>
      <c r="E8" s="484" t="s">
        <v>31</v>
      </c>
      <c r="F8" s="322"/>
      <c r="G8" s="484" t="s">
        <v>31</v>
      </c>
      <c r="H8" s="322"/>
      <c r="I8" s="484" t="s">
        <v>31</v>
      </c>
      <c r="J8" s="322"/>
      <c r="K8" s="484" t="s">
        <v>31</v>
      </c>
      <c r="L8" s="322"/>
      <c r="M8" s="484" t="s">
        <v>31</v>
      </c>
      <c r="N8" s="322"/>
      <c r="O8" s="484" t="s">
        <v>31</v>
      </c>
      <c r="P8" s="322"/>
      <c r="Q8" s="484" t="s">
        <v>31</v>
      </c>
      <c r="R8" s="322"/>
      <c r="S8" s="484" t="s">
        <v>31</v>
      </c>
      <c r="T8" s="322"/>
      <c r="U8" s="484" t="s">
        <v>31</v>
      </c>
    </row>
    <row r="9" spans="1:21" s="217" customFormat="1" ht="6" customHeight="1" x14ac:dyDescent="0.2">
      <c r="A9" s="318"/>
      <c r="B9" s="321"/>
      <c r="C9" s="322"/>
      <c r="D9" s="322"/>
      <c r="E9" s="322"/>
      <c r="F9" s="322"/>
      <c r="G9" s="322"/>
      <c r="H9" s="322"/>
      <c r="I9" s="322"/>
      <c r="J9" s="322"/>
      <c r="K9" s="322"/>
      <c r="L9" s="322"/>
      <c r="M9" s="322"/>
      <c r="N9" s="322"/>
      <c r="O9" s="322"/>
      <c r="P9" s="322"/>
      <c r="Q9" s="322"/>
      <c r="R9" s="322"/>
      <c r="S9" s="322"/>
      <c r="T9" s="322"/>
      <c r="U9" s="322"/>
    </row>
    <row r="10" spans="1:21" s="276" customFormat="1" ht="18" customHeight="1" x14ac:dyDescent="0.2">
      <c r="A10" s="319"/>
      <c r="B10" s="331" t="s">
        <v>11</v>
      </c>
      <c r="C10" s="485">
        <f>K10+M10+G10+I10+E10+S10+O10+U10+Q10</f>
        <v>100</v>
      </c>
      <c r="D10" s="339"/>
      <c r="E10" s="485">
        <v>23.755047963616445</v>
      </c>
      <c r="F10" s="342"/>
      <c r="G10" s="485">
        <v>41.441074181178898</v>
      </c>
      <c r="H10" s="342"/>
      <c r="I10" s="485">
        <v>17.29620240263959</v>
      </c>
      <c r="J10" s="342"/>
      <c r="K10" s="488">
        <v>5.583652878453953</v>
      </c>
      <c r="L10" s="342"/>
      <c r="M10" s="485">
        <v>3.8447329197294162</v>
      </c>
      <c r="N10" s="342"/>
      <c r="O10" s="485">
        <v>1.0165993604851142</v>
      </c>
      <c r="P10" s="342"/>
      <c r="Q10" s="485">
        <v>0.82933105723785627</v>
      </c>
      <c r="R10" s="342"/>
      <c r="S10" s="485">
        <v>0.32357924506669045</v>
      </c>
      <c r="T10" s="342"/>
      <c r="U10" s="488">
        <v>5.9097799915920355</v>
      </c>
    </row>
    <row r="11" spans="1:21" s="276" customFormat="1" ht="18" customHeight="1" x14ac:dyDescent="0.2">
      <c r="A11" s="319"/>
      <c r="B11" s="332" t="s">
        <v>10</v>
      </c>
      <c r="C11" s="486">
        <f t="shared" ref="C11:C27" si="0">K11+M11+G11+I11+E11+S11+O11+U11+Q11</f>
        <v>100.00000000000001</v>
      </c>
      <c r="D11" s="339"/>
      <c r="E11" s="486">
        <v>16.585640448288213</v>
      </c>
      <c r="F11" s="342"/>
      <c r="G11" s="486">
        <v>7.9780973338109611</v>
      </c>
      <c r="H11" s="342"/>
      <c r="I11" s="486">
        <v>16.191597154700375</v>
      </c>
      <c r="J11" s="342"/>
      <c r="K11" s="489">
        <v>2.6252494754618496</v>
      </c>
      <c r="L11" s="342"/>
      <c r="M11" s="486">
        <v>1.1309554270508162</v>
      </c>
      <c r="N11" s="342"/>
      <c r="O11" s="486">
        <v>0.77273425106186988</v>
      </c>
      <c r="P11" s="342"/>
      <c r="Q11" s="486">
        <v>0.24563737782099174</v>
      </c>
      <c r="R11" s="342"/>
      <c r="S11" s="486">
        <v>0.16887569725193183</v>
      </c>
      <c r="T11" s="342"/>
      <c r="U11" s="489">
        <v>54.301212834552992</v>
      </c>
    </row>
    <row r="12" spans="1:21" s="276" customFormat="1" ht="18" customHeight="1" x14ac:dyDescent="0.2">
      <c r="A12" s="319"/>
      <c r="B12" s="332" t="s">
        <v>40</v>
      </c>
      <c r="C12" s="486">
        <f t="shared" si="0"/>
        <v>100.00000000000001</v>
      </c>
      <c r="D12" s="339"/>
      <c r="E12" s="486">
        <v>36.942439385526562</v>
      </c>
      <c r="F12" s="342"/>
      <c r="G12" s="486">
        <v>22.922450490468258</v>
      </c>
      <c r="H12" s="342"/>
      <c r="I12" s="486">
        <v>23.25559874143994</v>
      </c>
      <c r="J12" s="342"/>
      <c r="K12" s="489">
        <v>4.8676661114195818</v>
      </c>
      <c r="L12" s="342"/>
      <c r="M12" s="486">
        <v>2.7762354247640197</v>
      </c>
      <c r="N12" s="342"/>
      <c r="O12" s="486">
        <v>2.8965389598371272</v>
      </c>
      <c r="P12" s="342"/>
      <c r="Q12" s="486">
        <v>1.8230612622617066</v>
      </c>
      <c r="R12" s="342"/>
      <c r="S12" s="486">
        <v>0.18508236165093467</v>
      </c>
      <c r="T12" s="342"/>
      <c r="U12" s="489">
        <v>4.3309272626318718</v>
      </c>
    </row>
    <row r="13" spans="1:21" s="276" customFormat="1" ht="18" customHeight="1" x14ac:dyDescent="0.2">
      <c r="A13" s="319"/>
      <c r="B13" s="332" t="s">
        <v>41</v>
      </c>
      <c r="C13" s="486">
        <f t="shared" si="0"/>
        <v>100.00000000000003</v>
      </c>
      <c r="D13" s="339"/>
      <c r="E13" s="486">
        <v>49.44118204205342</v>
      </c>
      <c r="F13" s="342"/>
      <c r="G13" s="486">
        <v>14.680810759613564</v>
      </c>
      <c r="H13" s="342"/>
      <c r="I13" s="486">
        <v>16.404622087516575</v>
      </c>
      <c r="J13" s="342"/>
      <c r="K13" s="489">
        <v>5.3419208183368063</v>
      </c>
      <c r="L13" s="342"/>
      <c r="M13" s="486">
        <v>2.4436446296647092</v>
      </c>
      <c r="N13" s="342"/>
      <c r="O13" s="486">
        <v>1.9890130706573215</v>
      </c>
      <c r="P13" s="342"/>
      <c r="Q13" s="486">
        <v>1.2644440234892973</v>
      </c>
      <c r="R13" s="342"/>
      <c r="S13" s="486">
        <v>0.8287554461072173</v>
      </c>
      <c r="T13" s="342"/>
      <c r="U13" s="489">
        <v>7.6056071225610911</v>
      </c>
    </row>
    <row r="14" spans="1:21" s="276" customFormat="1" ht="18" customHeight="1" x14ac:dyDescent="0.2">
      <c r="A14" s="319"/>
      <c r="B14" s="332" t="s">
        <v>9</v>
      </c>
      <c r="C14" s="486">
        <f t="shared" si="0"/>
        <v>100.00000000000001</v>
      </c>
      <c r="D14" s="339"/>
      <c r="E14" s="486">
        <v>30.848748639825896</v>
      </c>
      <c r="F14" s="342"/>
      <c r="G14" s="486">
        <v>39.050598476605003</v>
      </c>
      <c r="H14" s="342"/>
      <c r="I14" s="486">
        <v>13.050870511425464</v>
      </c>
      <c r="J14" s="342"/>
      <c r="K14" s="489">
        <v>6.4812295973884657</v>
      </c>
      <c r="L14" s="342"/>
      <c r="M14" s="486">
        <v>3.9105005440696408</v>
      </c>
      <c r="N14" s="342"/>
      <c r="O14" s="486">
        <v>1.0745375408052231</v>
      </c>
      <c r="P14" s="342"/>
      <c r="Q14" s="486">
        <v>1.101741022850925</v>
      </c>
      <c r="R14" s="342"/>
      <c r="S14" s="486">
        <v>0.35364526659412404</v>
      </c>
      <c r="T14" s="342"/>
      <c r="U14" s="489">
        <v>4.1281284004352559</v>
      </c>
    </row>
    <row r="15" spans="1:21" s="276" customFormat="1" ht="18" customHeight="1" x14ac:dyDescent="0.2">
      <c r="A15" s="319"/>
      <c r="B15" s="332" t="s">
        <v>8</v>
      </c>
      <c r="C15" s="486">
        <f t="shared" si="0"/>
        <v>100.00000000000001</v>
      </c>
      <c r="D15" s="339"/>
      <c r="E15" s="486">
        <v>42.491080116769382</v>
      </c>
      <c r="F15" s="342"/>
      <c r="G15" s="486">
        <v>15.79630230295167</v>
      </c>
      <c r="H15" s="342"/>
      <c r="I15" s="486">
        <v>24.316142285652504</v>
      </c>
      <c r="J15" s="342"/>
      <c r="K15" s="489">
        <v>5.0167585684938913</v>
      </c>
      <c r="L15" s="342"/>
      <c r="M15" s="486">
        <v>1.51367715428695</v>
      </c>
      <c r="N15" s="342"/>
      <c r="O15" s="486">
        <v>2.3678235484917289</v>
      </c>
      <c r="P15" s="342"/>
      <c r="Q15" s="486">
        <v>2.4435074062060762</v>
      </c>
      <c r="R15" s="342"/>
      <c r="S15" s="486">
        <v>0.56222294302086706</v>
      </c>
      <c r="T15" s="342"/>
      <c r="U15" s="489">
        <v>5.4924856741269323</v>
      </c>
    </row>
    <row r="16" spans="1:21" s="276" customFormat="1" ht="18" customHeight="1" x14ac:dyDescent="0.2">
      <c r="A16" s="319"/>
      <c r="B16" s="332" t="s">
        <v>7</v>
      </c>
      <c r="C16" s="486">
        <f t="shared" si="0"/>
        <v>100</v>
      </c>
      <c r="D16" s="339"/>
      <c r="E16" s="486">
        <v>45.516528257989464</v>
      </c>
      <c r="F16" s="342"/>
      <c r="G16" s="486">
        <v>18.573690503118236</v>
      </c>
      <c r="H16" s="342"/>
      <c r="I16" s="486">
        <v>19.126248101593045</v>
      </c>
      <c r="J16" s="342"/>
      <c r="K16" s="489">
        <v>5.3478527805603129</v>
      </c>
      <c r="L16" s="342"/>
      <c r="M16" s="486">
        <v>2.1585290981355221</v>
      </c>
      <c r="N16" s="342"/>
      <c r="O16" s="486">
        <v>1.9646492390215529</v>
      </c>
      <c r="P16" s="342"/>
      <c r="Q16" s="486">
        <v>0.97263062655507793</v>
      </c>
      <c r="R16" s="342"/>
      <c r="S16" s="486">
        <v>0.88215335896855918</v>
      </c>
      <c r="T16" s="342"/>
      <c r="U16" s="489">
        <v>5.457718034058229</v>
      </c>
    </row>
    <row r="17" spans="1:21" s="276" customFormat="1" ht="18" customHeight="1" x14ac:dyDescent="0.2">
      <c r="A17" s="319"/>
      <c r="B17" s="332" t="s">
        <v>43</v>
      </c>
      <c r="C17" s="486">
        <f t="shared" si="0"/>
        <v>99.999999999999986</v>
      </c>
      <c r="D17" s="339"/>
      <c r="E17" s="486">
        <v>31.830584885514295</v>
      </c>
      <c r="F17" s="342"/>
      <c r="G17" s="486">
        <v>36.344762130739113</v>
      </c>
      <c r="H17" s="342"/>
      <c r="I17" s="486">
        <v>13.750148297544193</v>
      </c>
      <c r="J17" s="342"/>
      <c r="K17" s="489">
        <v>6.2225649543243566</v>
      </c>
      <c r="L17" s="342"/>
      <c r="M17" s="486">
        <v>4.9946612884090644</v>
      </c>
      <c r="N17" s="342"/>
      <c r="O17" s="486">
        <v>1.6550005931901768</v>
      </c>
      <c r="P17" s="342"/>
      <c r="Q17" s="486">
        <v>0.55759876616443227</v>
      </c>
      <c r="R17" s="342"/>
      <c r="S17" s="486">
        <v>0.21354846363744215</v>
      </c>
      <c r="T17" s="342"/>
      <c r="U17" s="489">
        <v>4.4311306204769254</v>
      </c>
    </row>
    <row r="18" spans="1:21" s="276" customFormat="1" ht="18" customHeight="1" x14ac:dyDescent="0.2">
      <c r="A18" s="319"/>
      <c r="B18" s="332" t="s">
        <v>44</v>
      </c>
      <c r="C18" s="486">
        <f t="shared" si="0"/>
        <v>100</v>
      </c>
      <c r="D18" s="339"/>
      <c r="E18" s="486">
        <v>33.46681304441725</v>
      </c>
      <c r="F18" s="342"/>
      <c r="G18" s="486">
        <v>20.157836008926644</v>
      </c>
      <c r="H18" s="342"/>
      <c r="I18" s="486">
        <v>31.872255417176586</v>
      </c>
      <c r="J18" s="342"/>
      <c r="K18" s="489">
        <v>4.207760420416097</v>
      </c>
      <c r="L18" s="342"/>
      <c r="M18" s="486">
        <v>3.4590742207184508</v>
      </c>
      <c r="N18" s="342"/>
      <c r="O18" s="486">
        <v>1.6197537974227918</v>
      </c>
      <c r="P18" s="342"/>
      <c r="Q18" s="486">
        <v>2.4125332949391693</v>
      </c>
      <c r="R18" s="342"/>
      <c r="S18" s="486">
        <v>0</v>
      </c>
      <c r="T18" s="342"/>
      <c r="U18" s="489">
        <v>2.8039737959830107</v>
      </c>
    </row>
    <row r="19" spans="1:21" s="276" customFormat="1" ht="18" customHeight="1" x14ac:dyDescent="0.2">
      <c r="A19" s="319"/>
      <c r="B19" s="332" t="s">
        <v>6</v>
      </c>
      <c r="C19" s="486">
        <f t="shared" si="0"/>
        <v>100.00000000000001</v>
      </c>
      <c r="D19" s="339"/>
      <c r="E19" s="486">
        <v>45.914294397730728</v>
      </c>
      <c r="F19" s="342"/>
      <c r="G19" s="486">
        <v>10.805389524870835</v>
      </c>
      <c r="H19" s="342"/>
      <c r="I19" s="486">
        <v>13.088846114881978</v>
      </c>
      <c r="J19" s="342"/>
      <c r="K19" s="489">
        <v>4.0988754938709349</v>
      </c>
      <c r="L19" s="342"/>
      <c r="M19" s="486">
        <v>1.8154189038597914</v>
      </c>
      <c r="N19" s="342"/>
      <c r="O19" s="486">
        <v>3.209401276466417</v>
      </c>
      <c r="P19" s="342"/>
      <c r="Q19" s="486">
        <v>2.5964947826967886</v>
      </c>
      <c r="R19" s="342"/>
      <c r="S19" s="486">
        <v>0</v>
      </c>
      <c r="T19" s="342"/>
      <c r="U19" s="489">
        <v>18.471279505622533</v>
      </c>
    </row>
    <row r="20" spans="1:21" s="276" customFormat="1" ht="18" customHeight="1" x14ac:dyDescent="0.2">
      <c r="A20" s="319"/>
      <c r="B20" s="332" t="s">
        <v>5</v>
      </c>
      <c r="C20" s="486">
        <f t="shared" si="0"/>
        <v>100</v>
      </c>
      <c r="D20" s="339"/>
      <c r="E20" s="486">
        <v>27.620374671001702</v>
      </c>
      <c r="F20" s="342"/>
      <c r="G20" s="486">
        <v>35.175723796253287</v>
      </c>
      <c r="H20" s="342"/>
      <c r="I20" s="486">
        <v>20.69979873045363</v>
      </c>
      <c r="J20" s="342"/>
      <c r="K20" s="489">
        <v>5.8987459359033902</v>
      </c>
      <c r="L20" s="342"/>
      <c r="M20" s="486">
        <v>4.1182845641740204</v>
      </c>
      <c r="N20" s="342"/>
      <c r="O20" s="486">
        <v>1.6411209165505498</v>
      </c>
      <c r="P20" s="342"/>
      <c r="Q20" s="486">
        <v>1.0992413686329152</v>
      </c>
      <c r="R20" s="342"/>
      <c r="S20" s="486">
        <v>0.21675181916705372</v>
      </c>
      <c r="T20" s="342"/>
      <c r="U20" s="489">
        <v>3.5299581978634462</v>
      </c>
    </row>
    <row r="21" spans="1:21" s="276" customFormat="1" ht="18" customHeight="1" x14ac:dyDescent="0.2">
      <c r="A21" s="319"/>
      <c r="B21" s="332" t="s">
        <v>38</v>
      </c>
      <c r="C21" s="486">
        <f t="shared" si="0"/>
        <v>99.999999999999986</v>
      </c>
      <c r="D21" s="339"/>
      <c r="E21" s="486">
        <v>28.020329434817221</v>
      </c>
      <c r="F21" s="342"/>
      <c r="G21" s="486">
        <v>36.942012124181005</v>
      </c>
      <c r="H21" s="342"/>
      <c r="I21" s="486">
        <v>11.083215969628315</v>
      </c>
      <c r="J21" s="342"/>
      <c r="K21" s="489">
        <v>5.8906374380013471</v>
      </c>
      <c r="L21" s="342"/>
      <c r="M21" s="486">
        <v>4.1638601432857758</v>
      </c>
      <c r="N21" s="342"/>
      <c r="O21" s="486">
        <v>3.9679137836017389</v>
      </c>
      <c r="P21" s="342"/>
      <c r="Q21" s="486">
        <v>1.3838711652685078</v>
      </c>
      <c r="R21" s="342"/>
      <c r="S21" s="486">
        <v>0</v>
      </c>
      <c r="T21" s="342"/>
      <c r="U21" s="489">
        <v>8.5481599412160918</v>
      </c>
    </row>
    <row r="22" spans="1:21" s="276" customFormat="1" ht="18" customHeight="1" x14ac:dyDescent="0.2">
      <c r="A22" s="319"/>
      <c r="B22" s="332" t="s">
        <v>45</v>
      </c>
      <c r="C22" s="486">
        <f t="shared" si="0"/>
        <v>100</v>
      </c>
      <c r="D22" s="339"/>
      <c r="E22" s="486">
        <v>25.245009074410163</v>
      </c>
      <c r="F22" s="342"/>
      <c r="G22" s="486">
        <v>37.248185117967331</v>
      </c>
      <c r="H22" s="342"/>
      <c r="I22" s="486">
        <v>25.077132486388386</v>
      </c>
      <c r="J22" s="342"/>
      <c r="K22" s="489">
        <v>2.4909255898366607</v>
      </c>
      <c r="L22" s="342"/>
      <c r="M22" s="486">
        <v>5.7713248638838479</v>
      </c>
      <c r="N22" s="342"/>
      <c r="O22" s="486">
        <v>0.6578947368421052</v>
      </c>
      <c r="P22" s="342"/>
      <c r="Q22" s="486">
        <v>0.95054446460980035</v>
      </c>
      <c r="R22" s="342"/>
      <c r="S22" s="486">
        <v>2.2686025408348454E-3</v>
      </c>
      <c r="T22" s="342"/>
      <c r="U22" s="489">
        <v>2.5567150635208713</v>
      </c>
    </row>
    <row r="23" spans="1:21" s="276" customFormat="1" ht="18" customHeight="1" x14ac:dyDescent="0.2">
      <c r="A23" s="319">
        <v>47094</v>
      </c>
      <c r="B23" s="332" t="s">
        <v>46</v>
      </c>
      <c r="C23" s="486">
        <f t="shared" si="0"/>
        <v>99.999999999999986</v>
      </c>
      <c r="D23" s="339"/>
      <c r="E23" s="486">
        <v>38.183266264252183</v>
      </c>
      <c r="F23" s="342"/>
      <c r="G23" s="486">
        <v>23.679577464788732</v>
      </c>
      <c r="H23" s="342"/>
      <c r="I23" s="486">
        <v>20.669852448021462</v>
      </c>
      <c r="J23" s="342"/>
      <c r="K23" s="489">
        <v>4.7451374916163651</v>
      </c>
      <c r="L23" s="342"/>
      <c r="M23" s="486">
        <v>2.7917505030181085</v>
      </c>
      <c r="N23" s="342"/>
      <c r="O23" s="486">
        <v>2.4522132796780687</v>
      </c>
      <c r="P23" s="342"/>
      <c r="Q23" s="486">
        <v>3.6426894701542589</v>
      </c>
      <c r="R23" s="342"/>
      <c r="S23" s="486">
        <v>1.676727028839705E-2</v>
      </c>
      <c r="T23" s="342"/>
      <c r="U23" s="489">
        <v>3.8187458081824275</v>
      </c>
    </row>
    <row r="24" spans="1:21" s="276" customFormat="1" ht="18" customHeight="1" x14ac:dyDescent="0.2">
      <c r="B24" s="332" t="s">
        <v>47</v>
      </c>
      <c r="C24" s="486">
        <f t="shared" si="0"/>
        <v>100.00000000000001</v>
      </c>
      <c r="D24" s="339"/>
      <c r="E24" s="486">
        <v>46.702958093672962</v>
      </c>
      <c r="F24" s="342"/>
      <c r="G24" s="486">
        <v>13.136811832374692</v>
      </c>
      <c r="H24" s="342"/>
      <c r="I24" s="486">
        <v>15.375924404272803</v>
      </c>
      <c r="J24" s="342"/>
      <c r="K24" s="489">
        <v>5.8853738701725558</v>
      </c>
      <c r="L24" s="342"/>
      <c r="M24" s="486">
        <v>2.3110106820049303</v>
      </c>
      <c r="N24" s="342"/>
      <c r="O24" s="486">
        <v>2.0850451930977814</v>
      </c>
      <c r="P24" s="342"/>
      <c r="Q24" s="486">
        <v>1.0784716516023007</v>
      </c>
      <c r="R24" s="342"/>
      <c r="S24" s="486">
        <v>0.14379622021364011</v>
      </c>
      <c r="T24" s="342"/>
      <c r="U24" s="489">
        <v>13.280608052588333</v>
      </c>
    </row>
    <row r="25" spans="1:21" s="276" customFormat="1" ht="18" customHeight="1" x14ac:dyDescent="0.2">
      <c r="B25" s="332" t="s">
        <v>48</v>
      </c>
      <c r="C25" s="486">
        <f t="shared" si="0"/>
        <v>99.999999999999986</v>
      </c>
      <c r="D25" s="339"/>
      <c r="E25" s="486">
        <v>33.694511416820312</v>
      </c>
      <c r="F25" s="342"/>
      <c r="G25" s="486">
        <v>20.607006098425757</v>
      </c>
      <c r="H25" s="342"/>
      <c r="I25" s="486">
        <v>12.622323074741171</v>
      </c>
      <c r="J25" s="342"/>
      <c r="K25" s="489">
        <v>4.5241809672386895</v>
      </c>
      <c r="L25" s="342"/>
      <c r="M25" s="486">
        <v>3.8717912352857748</v>
      </c>
      <c r="N25" s="342"/>
      <c r="O25" s="486">
        <v>1.2083392426606154</v>
      </c>
      <c r="P25" s="342"/>
      <c r="Q25" s="486">
        <v>1.7699617075592113</v>
      </c>
      <c r="R25" s="342"/>
      <c r="S25" s="486">
        <v>19.279534817756346</v>
      </c>
      <c r="T25" s="342"/>
      <c r="U25" s="489">
        <v>2.4223514395121262</v>
      </c>
    </row>
    <row r="26" spans="1:21" s="276" customFormat="1" ht="18" customHeight="1" x14ac:dyDescent="0.2">
      <c r="B26" s="332" t="s">
        <v>49</v>
      </c>
      <c r="C26" s="486">
        <f t="shared" si="0"/>
        <v>100</v>
      </c>
      <c r="D26" s="339"/>
      <c r="E26" s="486">
        <v>25.337569499602857</v>
      </c>
      <c r="F26" s="342"/>
      <c r="G26" s="486">
        <v>26.052422557585388</v>
      </c>
      <c r="H26" s="342"/>
      <c r="I26" s="486">
        <v>34.312946783161244</v>
      </c>
      <c r="J26" s="342"/>
      <c r="K26" s="489">
        <v>7.3073868149324861</v>
      </c>
      <c r="L26" s="342"/>
      <c r="M26" s="486">
        <v>2.6211278792692614</v>
      </c>
      <c r="N26" s="342"/>
      <c r="O26" s="486">
        <v>0.63542494042891184</v>
      </c>
      <c r="P26" s="342"/>
      <c r="Q26" s="486">
        <v>0.47656870532168394</v>
      </c>
      <c r="R26" s="342"/>
      <c r="S26" s="486">
        <v>7.9428117553613981E-2</v>
      </c>
      <c r="T26" s="342"/>
      <c r="U26" s="489">
        <v>3.177124702144559</v>
      </c>
    </row>
    <row r="27" spans="1:21" s="276" customFormat="1" ht="18" customHeight="1" x14ac:dyDescent="0.2">
      <c r="B27" s="337" t="s">
        <v>4</v>
      </c>
      <c r="C27" s="486">
        <f t="shared" si="0"/>
        <v>100</v>
      </c>
      <c r="D27" s="339"/>
      <c r="E27" s="486">
        <v>7.6830732292917165</v>
      </c>
      <c r="F27" s="342"/>
      <c r="G27" s="486">
        <v>68.607442977190885</v>
      </c>
      <c r="H27" s="342"/>
      <c r="I27" s="486">
        <v>4.6818727490996404</v>
      </c>
      <c r="J27" s="342"/>
      <c r="K27" s="489">
        <v>4.9819927971188473</v>
      </c>
      <c r="L27" s="342"/>
      <c r="M27" s="486">
        <v>9.9639855942376947</v>
      </c>
      <c r="N27" s="342"/>
      <c r="O27" s="486">
        <v>0.6602641056422569</v>
      </c>
      <c r="P27" s="342"/>
      <c r="Q27" s="486">
        <v>0.72028811524609848</v>
      </c>
      <c r="R27" s="342"/>
      <c r="S27" s="486">
        <v>6.0024009603841535E-2</v>
      </c>
      <c r="T27" s="342"/>
      <c r="U27" s="489">
        <v>2.6410564225690276</v>
      </c>
    </row>
    <row r="28" spans="1:21" s="213" customFormat="1" ht="18" customHeight="1" x14ac:dyDescent="0.2">
      <c r="B28" s="736" t="s">
        <v>3</v>
      </c>
      <c r="C28" s="487">
        <f>K28+M28+G28+I28+E28+S28+O28+U28+Q28</f>
        <v>99.999999999999986</v>
      </c>
      <c r="D28" s="350"/>
      <c r="E28" s="487">
        <v>34.573190015230878</v>
      </c>
      <c r="F28" s="353"/>
      <c r="G28" s="487">
        <v>24.027531906695408</v>
      </c>
      <c r="H28" s="353"/>
      <c r="I28" s="487">
        <v>19.820319230531556</v>
      </c>
      <c r="J28" s="353"/>
      <c r="K28" s="490">
        <v>4.5999803707029105</v>
      </c>
      <c r="L28" s="353"/>
      <c r="M28" s="487">
        <v>3.2462858825368319</v>
      </c>
      <c r="N28" s="353"/>
      <c r="O28" s="487">
        <v>1.8522422836869636</v>
      </c>
      <c r="P28" s="353"/>
      <c r="Q28" s="487">
        <v>1.7306496933831093</v>
      </c>
      <c r="R28" s="353"/>
      <c r="S28" s="487">
        <v>1.4044035056470581</v>
      </c>
      <c r="T28" s="353"/>
      <c r="U28" s="490">
        <v>8.7453971115852838</v>
      </c>
    </row>
    <row r="29" spans="1:21" s="257" customFormat="1" ht="6.75" customHeight="1" x14ac:dyDescent="0.2">
      <c r="B29" s="1159"/>
      <c r="C29" s="1159"/>
      <c r="D29" s="294"/>
    </row>
    <row r="30" spans="1:21" x14ac:dyDescent="0.2">
      <c r="E30" s="320"/>
    </row>
    <row r="31" spans="1:21" x14ac:dyDescent="0.2">
      <c r="E31" s="320"/>
      <c r="G31" s="320"/>
    </row>
    <row r="32" spans="1:21" x14ac:dyDescent="0.2">
      <c r="B32" s="320"/>
      <c r="G32" s="320"/>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9">
    <pageSetUpPr fitToPage="1"/>
  </sheetPr>
  <dimension ref="B1:R19"/>
  <sheetViews>
    <sheetView zoomScaleNormal="100" workbookViewId="0"/>
  </sheetViews>
  <sheetFormatPr baseColWidth="10" defaultRowHeight="12.75" x14ac:dyDescent="0.2"/>
  <cols>
    <col min="1" max="1" width="2" customWidth="1"/>
    <col min="2" max="2" width="12" customWidth="1"/>
    <col min="3" max="3" width="9.28515625" customWidth="1"/>
    <col min="4" max="4" width="9.42578125" bestFit="1" customWidth="1"/>
    <col min="5" max="5" width="10" bestFit="1" customWidth="1"/>
    <col min="6" max="6" width="7.140625" bestFit="1" customWidth="1"/>
    <col min="7" max="7" width="5.5703125" customWidth="1"/>
    <col min="9" max="12" width="10.42578125" customWidth="1"/>
    <col min="13" max="13" width="4.85546875" customWidth="1"/>
    <col min="15" max="15" width="8.85546875" bestFit="1" customWidth="1"/>
    <col min="16" max="16" width="9.42578125" bestFit="1" customWidth="1"/>
    <col min="17" max="17" width="10" bestFit="1" customWidth="1"/>
    <col min="18" max="18" width="8.7109375" customWidth="1"/>
    <col min="19" max="19" width="5.28515625" customWidth="1"/>
  </cols>
  <sheetData>
    <row r="1" spans="2:18" s="355" customFormat="1" x14ac:dyDescent="0.2">
      <c r="B1" s="355" t="s">
        <v>85</v>
      </c>
      <c r="C1" s="355" t="s">
        <v>86</v>
      </c>
      <c r="J1" s="355" t="s">
        <v>85</v>
      </c>
      <c r="K1" s="355" t="s">
        <v>70</v>
      </c>
      <c r="R1" s="355" t="s">
        <v>87</v>
      </c>
    </row>
    <row r="2" spans="2:18" s="2" customFormat="1" ht="15" customHeight="1" x14ac:dyDescent="0.2">
      <c r="B2" s="11"/>
    </row>
    <row r="3" spans="2:18" s="44" customFormat="1" ht="38.25" customHeight="1" x14ac:dyDescent="0.2">
      <c r="B3" s="1084"/>
      <c r="C3" s="1084"/>
      <c r="D3" s="1084"/>
    </row>
    <row r="4" spans="2:18" s="7" customFormat="1" ht="23.25" customHeight="1" x14ac:dyDescent="0.2">
      <c r="B4" s="1199" t="s">
        <v>340</v>
      </c>
      <c r="C4" s="1199"/>
      <c r="D4" s="1199"/>
      <c r="E4" s="1199"/>
      <c r="F4" s="1199"/>
      <c r="G4" s="1199"/>
      <c r="H4" s="1199"/>
      <c r="I4" s="1199"/>
      <c r="J4" s="1199"/>
      <c r="K4" s="1199"/>
      <c r="L4" s="1199"/>
      <c r="M4" s="1199"/>
      <c r="N4" s="1199"/>
      <c r="O4" s="1199"/>
      <c r="P4" s="1199"/>
      <c r="Q4" s="1199"/>
      <c r="R4" s="1199"/>
    </row>
    <row r="5" spans="2:18" s="7" customFormat="1" ht="15.75" customHeight="1" x14ac:dyDescent="0.2">
      <c r="B5" s="1197" t="str">
        <f>porsaad!B6</f>
        <v>Situación a 28 de febrero de 2023</v>
      </c>
      <c r="C5" s="1197"/>
      <c r="D5" s="1197"/>
      <c r="E5" s="1197"/>
      <c r="F5" s="1197"/>
      <c r="G5" s="1197"/>
      <c r="H5" s="1197"/>
      <c r="I5" s="1197"/>
      <c r="J5" s="1197"/>
      <c r="K5" s="1197"/>
      <c r="L5" s="1197"/>
      <c r="M5" s="1197"/>
      <c r="N5" s="1197"/>
      <c r="O5" s="1197"/>
      <c r="P5" s="1197"/>
      <c r="Q5" s="1197"/>
      <c r="R5" s="1197"/>
    </row>
    <row r="7" spans="2:18" ht="16.5" customHeight="1" x14ac:dyDescent="0.2">
      <c r="B7" s="1200" t="s">
        <v>88</v>
      </c>
      <c r="C7" s="1201"/>
      <c r="D7" s="1201"/>
      <c r="E7" s="1201"/>
      <c r="F7" s="1202"/>
      <c r="G7" s="356"/>
      <c r="H7" s="1200" t="s">
        <v>89</v>
      </c>
      <c r="I7" s="1201"/>
      <c r="J7" s="1201"/>
      <c r="K7" s="1201"/>
      <c r="L7" s="1202"/>
      <c r="M7" s="356"/>
      <c r="N7" s="1200" t="s">
        <v>90</v>
      </c>
      <c r="O7" s="1201"/>
      <c r="P7" s="1201"/>
      <c r="Q7" s="1201"/>
      <c r="R7" s="1202"/>
    </row>
    <row r="8" spans="2:18" ht="16.5" customHeight="1" x14ac:dyDescent="0.2">
      <c r="B8" s="358" t="s">
        <v>91</v>
      </c>
      <c r="C8" s="359" t="s">
        <v>51</v>
      </c>
      <c r="D8" s="359" t="s">
        <v>36</v>
      </c>
      <c r="E8" s="359" t="s">
        <v>35</v>
      </c>
      <c r="F8" s="360" t="s">
        <v>3</v>
      </c>
      <c r="G8" s="356"/>
      <c r="H8" s="358" t="s">
        <v>91</v>
      </c>
      <c r="I8" s="359" t="s">
        <v>51</v>
      </c>
      <c r="J8" s="359" t="s">
        <v>36</v>
      </c>
      <c r="K8" s="359" t="s">
        <v>35</v>
      </c>
      <c r="L8" s="360" t="s">
        <v>3</v>
      </c>
      <c r="M8" s="356"/>
      <c r="N8" s="358" t="s">
        <v>91</v>
      </c>
      <c r="O8" s="359" t="s">
        <v>51</v>
      </c>
      <c r="P8" s="359" t="s">
        <v>36</v>
      </c>
      <c r="Q8" s="359" t="s">
        <v>35</v>
      </c>
      <c r="R8" s="360" t="s">
        <v>3</v>
      </c>
    </row>
    <row r="9" spans="2:18" ht="16.5" customHeight="1" x14ac:dyDescent="0.2">
      <c r="B9" s="398" t="s">
        <v>92</v>
      </c>
      <c r="C9" s="380">
        <v>2.9420617005267119E-3</v>
      </c>
      <c r="D9" s="380">
        <v>1.8620783351581168E-3</v>
      </c>
      <c r="E9" s="380">
        <v>1.0727344151331096E-3</v>
      </c>
      <c r="F9" s="381">
        <v>2.1436392517311044E-3</v>
      </c>
      <c r="G9" s="356"/>
      <c r="H9" s="398" t="s">
        <v>92</v>
      </c>
      <c r="I9" s="384">
        <v>5.4706257788043639E-4</v>
      </c>
      <c r="J9" s="384">
        <v>0</v>
      </c>
      <c r="K9" s="384">
        <v>8.6527645582763687E-5</v>
      </c>
      <c r="L9" s="385">
        <v>3.0551044363332316E-4</v>
      </c>
      <c r="M9" s="357"/>
      <c r="N9" s="398" t="s">
        <v>92</v>
      </c>
      <c r="O9" s="384">
        <v>2.4664853488358071E-3</v>
      </c>
      <c r="P9" s="384">
        <v>1.6308075647073646E-3</v>
      </c>
      <c r="Q9" s="384">
        <v>9.2596164975500598E-4</v>
      </c>
      <c r="R9" s="385">
        <v>1.8475678864754925E-3</v>
      </c>
    </row>
    <row r="10" spans="2:18" ht="16.5" customHeight="1" x14ac:dyDescent="0.2">
      <c r="B10" s="399" t="s">
        <v>93</v>
      </c>
      <c r="C10" s="382">
        <v>0.43717832957110608</v>
      </c>
      <c r="D10" s="382">
        <v>1.5408098841995061E-2</v>
      </c>
      <c r="E10" s="382">
        <v>6.1946635240080986E-3</v>
      </c>
      <c r="F10" s="383">
        <v>0.18641642120198015</v>
      </c>
      <c r="G10" s="356"/>
      <c r="H10" s="399" t="s">
        <v>93</v>
      </c>
      <c r="I10" s="382">
        <v>2.0180530650700544E-2</v>
      </c>
      <c r="J10" s="382">
        <v>1.1279679657097739E-4</v>
      </c>
      <c r="K10" s="382">
        <v>0</v>
      </c>
      <c r="L10" s="383">
        <v>1.0708945024199643E-2</v>
      </c>
      <c r="M10" s="357"/>
      <c r="N10" s="399" t="s">
        <v>93</v>
      </c>
      <c r="O10" s="382">
        <v>0.35438389125754571</v>
      </c>
      <c r="P10" s="382">
        <v>1.3508406008091046E-2</v>
      </c>
      <c r="Q10" s="382">
        <v>5.272837172216006E-3</v>
      </c>
      <c r="R10" s="383">
        <v>0.1581171368390546</v>
      </c>
    </row>
    <row r="11" spans="2:18" ht="16.5" customHeight="1" x14ac:dyDescent="0.2">
      <c r="B11" s="400" t="s">
        <v>94</v>
      </c>
      <c r="C11" s="384">
        <v>9.7140707298720846E-2</v>
      </c>
      <c r="D11" s="384">
        <v>5.3808469659311589E-2</v>
      </c>
      <c r="E11" s="384">
        <v>1.4852083522195025E-2</v>
      </c>
      <c r="F11" s="385">
        <v>6.3618277994540659E-2</v>
      </c>
      <c r="G11" s="356"/>
      <c r="H11" s="400" t="s">
        <v>94</v>
      </c>
      <c r="I11" s="384">
        <v>9.4277117588061884E-2</v>
      </c>
      <c r="J11" s="384">
        <v>5.6398398285488688E-4</v>
      </c>
      <c r="K11" s="384">
        <v>3.4611058233105475E-4</v>
      </c>
      <c r="L11" s="385">
        <v>5.0103712755864997E-2</v>
      </c>
      <c r="M11" s="357"/>
      <c r="N11" s="400" t="s">
        <v>94</v>
      </c>
      <c r="O11" s="384">
        <v>9.6560790722637999E-2</v>
      </c>
      <c r="P11" s="384">
        <v>4.7195430939149179E-2</v>
      </c>
      <c r="Q11" s="384">
        <v>1.2693390948724874E-2</v>
      </c>
      <c r="R11" s="385">
        <v>6.1435513670449783E-2</v>
      </c>
    </row>
    <row r="12" spans="2:18" ht="16.5" customHeight="1" x14ac:dyDescent="0.2">
      <c r="B12" s="399" t="s">
        <v>95</v>
      </c>
      <c r="C12" s="382">
        <v>0.40649360421369451</v>
      </c>
      <c r="D12" s="382">
        <v>1.3442127724188638E-2</v>
      </c>
      <c r="E12" s="382">
        <v>2.6304656573897803E-2</v>
      </c>
      <c r="F12" s="383">
        <v>0.17718489274092808</v>
      </c>
      <c r="G12" s="356"/>
      <c r="H12" s="399" t="s">
        <v>95</v>
      </c>
      <c r="I12" s="382">
        <v>0.75446007962799744</v>
      </c>
      <c r="J12" s="382">
        <v>9.080142123963679E-3</v>
      </c>
      <c r="K12" s="382">
        <v>6.0569351907934583E-4</v>
      </c>
      <c r="L12" s="383">
        <v>0.40185878985705326</v>
      </c>
      <c r="M12" s="357"/>
      <c r="N12" s="399" t="s">
        <v>95</v>
      </c>
      <c r="O12" s="382">
        <v>0.47548892493803635</v>
      </c>
      <c r="P12" s="382">
        <v>1.289947786161233E-2</v>
      </c>
      <c r="Q12" s="382">
        <v>2.2480291163496535E-2</v>
      </c>
      <c r="R12" s="383">
        <v>0.21331904961521941</v>
      </c>
    </row>
    <row r="13" spans="2:18" ht="16.5" customHeight="1" x14ac:dyDescent="0.2">
      <c r="B13" s="400" t="s">
        <v>96</v>
      </c>
      <c r="C13" s="384">
        <v>5.0737396538750944E-2</v>
      </c>
      <c r="D13" s="384">
        <v>0.18711889330211223</v>
      </c>
      <c r="E13" s="384">
        <v>0.14954824283081014</v>
      </c>
      <c r="F13" s="385">
        <v>0.12354456147926531</v>
      </c>
      <c r="G13" s="356"/>
      <c r="H13" s="400" t="s">
        <v>96</v>
      </c>
      <c r="I13" s="384">
        <v>0.11676746801203537</v>
      </c>
      <c r="J13" s="384">
        <v>8.6966330156223556E-2</v>
      </c>
      <c r="K13" s="384">
        <v>3.2880505321450202E-3</v>
      </c>
      <c r="L13" s="385">
        <v>8.7183032914730424E-2</v>
      </c>
      <c r="M13" s="357"/>
      <c r="N13" s="400" t="s">
        <v>96</v>
      </c>
      <c r="O13" s="384">
        <v>6.38331232699927E-2</v>
      </c>
      <c r="P13" s="384">
        <v>0.17467138877612443</v>
      </c>
      <c r="Q13" s="384">
        <v>0.12778270766619082</v>
      </c>
      <c r="R13" s="385">
        <v>0.11767765374404199</v>
      </c>
    </row>
    <row r="14" spans="2:18" ht="16.5" customHeight="1" x14ac:dyDescent="0.2">
      <c r="B14" s="399" t="s">
        <v>97</v>
      </c>
      <c r="C14" s="382">
        <v>3.8224228743416102E-3</v>
      </c>
      <c r="D14" s="382">
        <v>0.69220564377562355</v>
      </c>
      <c r="E14" s="382">
        <v>2.5126159610793824E-2</v>
      </c>
      <c r="F14" s="383">
        <v>0.27384914331539256</v>
      </c>
      <c r="G14" s="356"/>
      <c r="H14" s="399" t="s">
        <v>97</v>
      </c>
      <c r="I14" s="382">
        <v>1.0029480594474667E-3</v>
      </c>
      <c r="J14" s="382">
        <v>0.7721504709266257</v>
      </c>
      <c r="K14" s="382">
        <v>1.3065674482997317E-2</v>
      </c>
      <c r="L14" s="383">
        <v>0.22310302133749257</v>
      </c>
      <c r="M14" s="357"/>
      <c r="N14" s="399" t="s">
        <v>97</v>
      </c>
      <c r="O14" s="382">
        <v>3.2625148501715683E-3</v>
      </c>
      <c r="P14" s="382">
        <v>0.70205915701947175</v>
      </c>
      <c r="Q14" s="382">
        <v>2.3329089342438623E-2</v>
      </c>
      <c r="R14" s="383">
        <v>0.26564869298803995</v>
      </c>
    </row>
    <row r="15" spans="2:18" ht="16.5" customHeight="1" x14ac:dyDescent="0.2">
      <c r="B15" s="400" t="s">
        <v>98</v>
      </c>
      <c r="C15" s="384">
        <v>6.4710308502633558E-4</v>
      </c>
      <c r="D15" s="384">
        <v>3.3285649210015263E-2</v>
      </c>
      <c r="E15" s="384">
        <v>0.12399903302813284</v>
      </c>
      <c r="F15" s="385">
        <v>3.8425119133908052E-2</v>
      </c>
      <c r="G15" s="356"/>
      <c r="H15" s="400" t="s">
        <v>98</v>
      </c>
      <c r="I15" s="384">
        <v>3.3431601981582224E-4</v>
      </c>
      <c r="J15" s="384">
        <v>9.7794822627037398E-2</v>
      </c>
      <c r="K15" s="384">
        <v>4.5340486285368173E-2</v>
      </c>
      <c r="L15" s="385">
        <v>3.6484378768632114E-2</v>
      </c>
      <c r="M15" s="357"/>
      <c r="N15" s="400" t="s">
        <v>98</v>
      </c>
      <c r="O15" s="384">
        <v>5.849610729512794E-4</v>
      </c>
      <c r="P15" s="384">
        <v>4.1288128000895895E-2</v>
      </c>
      <c r="Q15" s="384">
        <v>0.1122857106112633</v>
      </c>
      <c r="R15" s="385">
        <v>3.8108028381126861E-2</v>
      </c>
    </row>
    <row r="16" spans="2:18" ht="16.5" customHeight="1" x14ac:dyDescent="0.2">
      <c r="B16" s="399" t="s">
        <v>99</v>
      </c>
      <c r="C16" s="382">
        <v>4.3641835966892398E-4</v>
      </c>
      <c r="D16" s="382">
        <v>8.5511751872068031E-4</v>
      </c>
      <c r="E16" s="382">
        <v>8.849303478076935E-2</v>
      </c>
      <c r="F16" s="383">
        <v>1.8574094350970807E-2</v>
      </c>
      <c r="G16" s="356"/>
      <c r="H16" s="399" t="s">
        <v>99</v>
      </c>
      <c r="I16" s="382">
        <v>2.9176670820289944E-3</v>
      </c>
      <c r="J16" s="382">
        <v>1.1843663639952626E-3</v>
      </c>
      <c r="K16" s="382">
        <v>0.17867958812840704</v>
      </c>
      <c r="L16" s="383">
        <v>3.5085462526732163E-2</v>
      </c>
      <c r="M16" s="357"/>
      <c r="N16" s="399" t="s">
        <v>99</v>
      </c>
      <c r="O16" s="382">
        <v>9.2870108489172189E-4</v>
      </c>
      <c r="P16" s="382">
        <v>8.9589428447443202E-4</v>
      </c>
      <c r="Q16" s="382">
        <v>0.1018815026299883</v>
      </c>
      <c r="R16" s="383">
        <v>2.1228917283816442E-2</v>
      </c>
    </row>
    <row r="17" spans="2:18" ht="16.5" customHeight="1" x14ac:dyDescent="0.2">
      <c r="B17" s="400" t="s">
        <v>100</v>
      </c>
      <c r="C17" s="384">
        <v>2.708803611738149E-4</v>
      </c>
      <c r="D17" s="384">
        <v>5.9138968584420879E-4</v>
      </c>
      <c r="E17" s="384">
        <v>0.53036896020306412</v>
      </c>
      <c r="F17" s="385">
        <v>0.10861002729670126</v>
      </c>
      <c r="G17" s="356"/>
      <c r="H17" s="400" t="s">
        <v>100</v>
      </c>
      <c r="I17" s="384">
        <v>0</v>
      </c>
      <c r="J17" s="384">
        <v>2.8199199142744344E-4</v>
      </c>
      <c r="K17" s="384">
        <v>0.62239335467681922</v>
      </c>
      <c r="L17" s="385">
        <v>0.11574021964592948</v>
      </c>
      <c r="M17" s="357"/>
      <c r="N17" s="400" t="s">
        <v>100</v>
      </c>
      <c r="O17" s="384">
        <v>2.1709895490975317E-4</v>
      </c>
      <c r="P17" s="384">
        <v>5.5293475369906349E-4</v>
      </c>
      <c r="Q17" s="384">
        <v>0.54395102691719077</v>
      </c>
      <c r="R17" s="385">
        <v>0.1097439798785884</v>
      </c>
    </row>
    <row r="18" spans="2:18" ht="16.5" customHeight="1" x14ac:dyDescent="0.2">
      <c r="B18" s="401" t="s">
        <v>101</v>
      </c>
      <c r="C18" s="386">
        <v>3.310759969902182E-4</v>
      </c>
      <c r="D18" s="386">
        <v>1.4225319470306643E-3</v>
      </c>
      <c r="E18" s="386">
        <v>3.4040431511195721E-2</v>
      </c>
      <c r="F18" s="387">
        <v>7.6338232345819906E-3</v>
      </c>
      <c r="G18" s="356"/>
      <c r="H18" s="401" t="s">
        <v>101</v>
      </c>
      <c r="I18" s="382">
        <v>9.5128103820320328E-3</v>
      </c>
      <c r="J18" s="382">
        <v>3.1865095031301111E-2</v>
      </c>
      <c r="K18" s="382">
        <v>0.13619451414727005</v>
      </c>
      <c r="L18" s="383">
        <v>3.9426926725732017E-2</v>
      </c>
      <c r="M18" s="357"/>
      <c r="N18" s="401" t="s">
        <v>101</v>
      </c>
      <c r="O18" s="382">
        <v>2.2735085000271374E-3</v>
      </c>
      <c r="P18" s="382">
        <v>5.2983747917745702E-3</v>
      </c>
      <c r="Q18" s="382">
        <v>4.9397481898735808E-2</v>
      </c>
      <c r="R18" s="383">
        <v>1.2873459713187081E-2</v>
      </c>
    </row>
    <row r="19" spans="2:18" ht="16.5" customHeight="1" x14ac:dyDescent="0.2">
      <c r="B19" s="361" t="s">
        <v>3</v>
      </c>
      <c r="C19" s="388">
        <f>SUM(C9:C18)</f>
        <v>1</v>
      </c>
      <c r="D19" s="388">
        <f>SUM(D9:D18)</f>
        <v>1</v>
      </c>
      <c r="E19" s="388">
        <f>SUM(E9:E18)</f>
        <v>1</v>
      </c>
      <c r="F19" s="389">
        <f>SUM(F9:F18)</f>
        <v>0.99999999999999989</v>
      </c>
      <c r="G19" s="356"/>
      <c r="H19" s="361" t="s">
        <v>3</v>
      </c>
      <c r="I19" s="388">
        <f>SUM(I9:I18)</f>
        <v>1</v>
      </c>
      <c r="J19" s="388">
        <f>SUM(J9:J18)</f>
        <v>0.99999999999999989</v>
      </c>
      <c r="K19" s="388">
        <f>SUM(K9:K18)</f>
        <v>1</v>
      </c>
      <c r="L19" s="389">
        <f>SUM(L9:L18)</f>
        <v>1</v>
      </c>
      <c r="M19" s="356"/>
      <c r="N19" s="361" t="s">
        <v>3</v>
      </c>
      <c r="O19" s="388">
        <f>SUM(O9:O18)</f>
        <v>1</v>
      </c>
      <c r="P19" s="388">
        <f>SUM(P9:P18)</f>
        <v>1</v>
      </c>
      <c r="Q19" s="388">
        <f>SUM(Q9:Q18)</f>
        <v>1</v>
      </c>
      <c r="R19" s="389">
        <f>SUM(R9:R18)</f>
        <v>1</v>
      </c>
    </row>
  </sheetData>
  <mergeCells count="6">
    <mergeCell ref="B3:D3"/>
    <mergeCell ref="B4:R4"/>
    <mergeCell ref="B5:R5"/>
    <mergeCell ref="B7:F7"/>
    <mergeCell ref="H7:L7"/>
    <mergeCell ref="N7:R7"/>
  </mergeCells>
  <conditionalFormatting sqref="C9:C18">
    <cfRule type="colorScale" priority="1">
      <colorScale>
        <cfvo type="min"/>
        <cfvo type="max"/>
        <color rgb="FFFCFCFF"/>
        <color rgb="FF63BE7B"/>
      </colorScale>
    </cfRule>
  </conditionalFormatting>
  <conditionalFormatting sqref="D9:D18">
    <cfRule type="colorScale" priority="2">
      <colorScale>
        <cfvo type="min"/>
        <cfvo type="max"/>
        <color rgb="FFFCFCFF"/>
        <color rgb="FF63BE7B"/>
      </colorScale>
    </cfRule>
  </conditionalFormatting>
  <conditionalFormatting sqref="E9:E18">
    <cfRule type="colorScale" priority="3">
      <colorScale>
        <cfvo type="min"/>
        <cfvo type="max"/>
        <color rgb="FFFCFCFF"/>
        <color rgb="FF63BE7B"/>
      </colorScale>
    </cfRule>
  </conditionalFormatting>
  <conditionalFormatting sqref="I9:I18">
    <cfRule type="colorScale" priority="4">
      <colorScale>
        <cfvo type="min"/>
        <cfvo type="max"/>
        <color rgb="FFFCFCFF"/>
        <color rgb="FF63BE7B"/>
      </colorScale>
    </cfRule>
  </conditionalFormatting>
  <conditionalFormatting sqref="J9:J18">
    <cfRule type="colorScale" priority="5">
      <colorScale>
        <cfvo type="min"/>
        <cfvo type="max"/>
        <color rgb="FFFCFCFF"/>
        <color rgb="FF63BE7B"/>
      </colorScale>
    </cfRule>
  </conditionalFormatting>
  <conditionalFormatting sqref="K9:K18">
    <cfRule type="colorScale" priority="6">
      <colorScale>
        <cfvo type="min"/>
        <cfvo type="max"/>
        <color rgb="FFFCFCFF"/>
        <color rgb="FF63BE7B"/>
      </colorScale>
    </cfRule>
  </conditionalFormatting>
  <conditionalFormatting sqref="O9:O18">
    <cfRule type="colorScale" priority="7">
      <colorScale>
        <cfvo type="min"/>
        <cfvo type="max"/>
        <color rgb="FFFCFCFF"/>
        <color rgb="FF63BE7B"/>
      </colorScale>
    </cfRule>
  </conditionalFormatting>
  <conditionalFormatting sqref="P9:P18">
    <cfRule type="colorScale" priority="8">
      <colorScale>
        <cfvo type="min"/>
        <cfvo type="max"/>
        <color rgb="FFFCFCFF"/>
        <color rgb="FF63BE7B"/>
      </colorScale>
    </cfRule>
  </conditionalFormatting>
  <conditionalFormatting sqref="Q9:Q18">
    <cfRule type="colorScale" priority="9">
      <colorScale>
        <cfvo type="min"/>
        <cfvo type="max"/>
        <color rgb="FFFCFCFF"/>
        <color rgb="FF63BE7B"/>
      </colorScale>
    </cfRule>
  </conditionalFormatting>
  <printOptions horizontalCentered="1"/>
  <pageMargins left="0" right="0" top="0.43307086614173229" bottom="0.43307086614173229" header="0" footer="0"/>
  <pageSetup paperSize="9" scale="89"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70">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2" customFormat="1" x14ac:dyDescent="0.2">
      <c r="A1" s="362" t="s">
        <v>102</v>
      </c>
      <c r="B1" s="362" t="s">
        <v>59</v>
      </c>
      <c r="I1" s="362" t="s">
        <v>102</v>
      </c>
      <c r="J1" s="362" t="s">
        <v>70</v>
      </c>
      <c r="Q1" s="362" t="s">
        <v>87</v>
      </c>
    </row>
    <row r="2" spans="1:18" s="362" customFormat="1" x14ac:dyDescent="0.2"/>
    <row r="3" spans="1:18" s="362" customFormat="1" x14ac:dyDescent="0.2"/>
    <row r="4" spans="1:18" s="362" customFormat="1" x14ac:dyDescent="0.2"/>
    <row r="5" spans="1:18" s="362" customFormat="1" ht="16.5" customHeight="1" x14ac:dyDescent="0.2"/>
    <row r="6" spans="1:18" s="7" customFormat="1" ht="42.75" customHeight="1" x14ac:dyDescent="0.2">
      <c r="A6" s="365"/>
      <c r="B6" s="1196" t="s">
        <v>462</v>
      </c>
      <c r="C6" s="1196"/>
      <c r="D6" s="1196"/>
      <c r="E6" s="1196"/>
      <c r="F6" s="1196"/>
      <c r="G6" s="1196"/>
      <c r="H6" s="1196"/>
      <c r="I6" s="1196"/>
      <c r="J6" s="390"/>
      <c r="K6" s="390"/>
      <c r="L6" s="390"/>
      <c r="M6" s="363"/>
      <c r="N6" s="363"/>
      <c r="O6" s="363"/>
      <c r="P6" s="363"/>
      <c r="Q6" s="363"/>
      <c r="R6" s="363"/>
    </row>
    <row r="7" spans="1:18" s="7" customFormat="1" ht="15.75" customHeight="1" x14ac:dyDescent="0.2">
      <c r="A7" s="365"/>
      <c r="B7" s="1197" t="str">
        <f>porsaad!B6</f>
        <v>Situación a 28 de febrero de 2023</v>
      </c>
      <c r="C7" s="1197"/>
      <c r="D7" s="1197"/>
      <c r="E7" s="1197"/>
      <c r="F7" s="1197"/>
      <c r="G7" s="1197"/>
      <c r="H7" s="1197"/>
      <c r="I7" s="1197"/>
      <c r="J7" s="402"/>
      <c r="K7" s="402"/>
      <c r="L7" s="402"/>
      <c r="M7" s="364"/>
      <c r="N7" s="364"/>
      <c r="O7" s="364"/>
      <c r="P7" s="364"/>
      <c r="Q7" s="364"/>
      <c r="R7" s="364"/>
    </row>
    <row r="8" spans="1:18" s="362" customFormat="1" ht="6" customHeight="1" x14ac:dyDescent="0.2">
      <c r="A8" s="366"/>
      <c r="B8" s="366"/>
      <c r="C8" s="366"/>
      <c r="D8" s="366"/>
      <c r="E8" s="366"/>
      <c r="F8" s="366"/>
      <c r="G8" s="366"/>
      <c r="H8" s="366"/>
      <c r="I8" s="366"/>
      <c r="J8" s="366"/>
      <c r="K8" s="366"/>
      <c r="L8" s="366"/>
    </row>
    <row r="9" spans="1:18" ht="15" x14ac:dyDescent="0.25">
      <c r="B9" s="1204" t="s">
        <v>15</v>
      </c>
      <c r="C9" s="1206" t="s">
        <v>51</v>
      </c>
      <c r="D9" s="1207"/>
      <c r="E9" s="1206" t="s">
        <v>36</v>
      </c>
      <c r="F9" s="1208"/>
      <c r="G9" s="1207" t="s">
        <v>35</v>
      </c>
      <c r="H9" s="1208"/>
      <c r="I9" s="367"/>
      <c r="J9" s="367"/>
      <c r="K9" s="367"/>
      <c r="L9" s="367"/>
      <c r="M9" s="367"/>
      <c r="N9" s="367"/>
      <c r="O9" s="367"/>
    </row>
    <row r="10" spans="1:18" ht="46.5" customHeight="1" x14ac:dyDescent="0.2">
      <c r="B10" s="1205"/>
      <c r="C10" s="443" t="s">
        <v>139</v>
      </c>
      <c r="D10" s="444" t="s">
        <v>165</v>
      </c>
      <c r="E10" s="443" t="s">
        <v>139</v>
      </c>
      <c r="F10" s="444" t="s">
        <v>165</v>
      </c>
      <c r="G10" s="443" t="s">
        <v>139</v>
      </c>
      <c r="H10" s="445" t="s">
        <v>165</v>
      </c>
      <c r="I10" s="367"/>
      <c r="J10" s="367"/>
      <c r="K10" s="367"/>
      <c r="L10" s="367"/>
      <c r="M10" s="367"/>
      <c r="N10" s="367"/>
      <c r="O10" s="367"/>
    </row>
    <row r="11" spans="1:18" ht="15" customHeight="1" x14ac:dyDescent="0.2">
      <c r="B11" s="368" t="s">
        <v>11</v>
      </c>
      <c r="C11" s="376">
        <v>10.087082672443808</v>
      </c>
      <c r="D11" s="371">
        <v>0.20137864654219204</v>
      </c>
      <c r="E11" s="377">
        <v>40.123900989492384</v>
      </c>
      <c r="F11" s="373">
        <v>0.20679519382631417</v>
      </c>
      <c r="G11" s="377">
        <v>61.775472089645156</v>
      </c>
      <c r="H11" s="373">
        <v>0.25656362488028178</v>
      </c>
      <c r="I11" s="367"/>
      <c r="J11" s="367"/>
      <c r="K11" s="367"/>
      <c r="L11" s="367"/>
      <c r="M11" s="367"/>
      <c r="N11" s="367"/>
      <c r="O11" s="367"/>
    </row>
    <row r="12" spans="1:18" ht="15" customHeight="1" x14ac:dyDescent="0.2">
      <c r="B12" s="369" t="s">
        <v>10</v>
      </c>
      <c r="C12" s="376">
        <v>9.6256015399422523</v>
      </c>
      <c r="D12" s="371">
        <v>0.41419790444991683</v>
      </c>
      <c r="E12" s="378">
        <v>22.829399865138232</v>
      </c>
      <c r="F12" s="374">
        <v>0.27900963306279924</v>
      </c>
      <c r="G12" s="378">
        <v>47.160606060606064</v>
      </c>
      <c r="H12" s="374">
        <v>0.11378068131626448</v>
      </c>
      <c r="I12" s="367"/>
      <c r="J12" s="367"/>
      <c r="K12" s="367"/>
      <c r="L12" s="367"/>
      <c r="M12" s="367"/>
      <c r="N12" s="367"/>
      <c r="O12" s="367"/>
    </row>
    <row r="13" spans="1:18" ht="15" customHeight="1" x14ac:dyDescent="0.2">
      <c r="B13" s="369" t="s">
        <v>40</v>
      </c>
      <c r="C13" s="376">
        <v>20.150216658642272</v>
      </c>
      <c r="D13" s="371">
        <v>6.9905266936997168E-2</v>
      </c>
      <c r="E13" s="378">
        <v>44.456844420010995</v>
      </c>
      <c r="F13" s="374">
        <v>5.8720386300096593E-2</v>
      </c>
      <c r="G13" s="378">
        <v>70.079449152542367</v>
      </c>
      <c r="H13" s="374">
        <v>5.9698274971018456E-2</v>
      </c>
      <c r="I13" s="367"/>
      <c r="J13" s="367"/>
      <c r="K13" s="367"/>
      <c r="L13" s="367"/>
      <c r="M13" s="367"/>
      <c r="N13" s="367"/>
      <c r="O13" s="367"/>
    </row>
    <row r="14" spans="1:18" ht="15" customHeight="1" x14ac:dyDescent="0.2">
      <c r="B14" s="369" t="s">
        <v>41</v>
      </c>
      <c r="C14" s="376">
        <v>18.095398428731762</v>
      </c>
      <c r="D14" s="371">
        <v>0.20494784893775314</v>
      </c>
      <c r="E14" s="378">
        <v>27.790502793296088</v>
      </c>
      <c r="F14" s="374">
        <v>0.39585773457602547</v>
      </c>
      <c r="G14" s="378">
        <v>32.323275862068968</v>
      </c>
      <c r="H14" s="374">
        <v>0.54960567634758462</v>
      </c>
      <c r="I14" s="367"/>
      <c r="J14" s="367"/>
      <c r="K14" s="367"/>
      <c r="L14" s="367"/>
      <c r="M14" s="367"/>
      <c r="N14" s="367"/>
      <c r="O14" s="367"/>
    </row>
    <row r="15" spans="1:18" ht="15" customHeight="1" x14ac:dyDescent="0.2">
      <c r="B15" s="369" t="s">
        <v>9</v>
      </c>
      <c r="C15" s="376">
        <v>20.246482412060303</v>
      </c>
      <c r="D15" s="371">
        <v>0.10180605671769694</v>
      </c>
      <c r="E15" s="378">
        <v>44.127663551401866</v>
      </c>
      <c r="F15" s="374">
        <v>9.3124601709929644E-2</v>
      </c>
      <c r="G15" s="378">
        <v>69.899813606710154</v>
      </c>
      <c r="H15" s="374">
        <v>7.5552023002455018E-2</v>
      </c>
      <c r="I15" s="367"/>
      <c r="J15" s="367"/>
      <c r="K15" s="367"/>
      <c r="L15" s="367"/>
      <c r="M15" s="367"/>
      <c r="N15" s="367"/>
      <c r="O15" s="367"/>
    </row>
    <row r="16" spans="1:18" ht="15" customHeight="1" x14ac:dyDescent="0.2">
      <c r="B16" s="369" t="s">
        <v>8</v>
      </c>
      <c r="C16" s="376">
        <v>21.952229965156793</v>
      </c>
      <c r="D16" s="371">
        <v>0.63828385080050909</v>
      </c>
      <c r="E16" s="378">
        <v>34.778809523809521</v>
      </c>
      <c r="F16" s="374">
        <v>0.37571181452771224</v>
      </c>
      <c r="G16" s="378">
        <v>43.68570224719101</v>
      </c>
      <c r="H16" s="374">
        <v>0.46098782182596376</v>
      </c>
      <c r="I16" s="367"/>
      <c r="J16" s="367"/>
      <c r="K16" s="367"/>
      <c r="L16" s="367"/>
      <c r="M16" s="367"/>
      <c r="N16" s="367"/>
      <c r="O16" s="367"/>
    </row>
    <row r="17" spans="1:15" ht="15" customHeight="1" x14ac:dyDescent="0.2">
      <c r="B17" s="369" t="s">
        <v>7</v>
      </c>
      <c r="C17" s="376">
        <v>21.190286899412374</v>
      </c>
      <c r="D17" s="371">
        <v>0.28899376027679802</v>
      </c>
      <c r="E17" s="378">
        <v>42.914260717410322</v>
      </c>
      <c r="F17" s="374">
        <v>0.26305909579903647</v>
      </c>
      <c r="G17" s="378">
        <v>70.876801405975399</v>
      </c>
      <c r="H17" s="374">
        <v>0.20864020436016739</v>
      </c>
      <c r="I17" s="367"/>
      <c r="J17" s="367"/>
      <c r="K17" s="367"/>
      <c r="L17" s="367"/>
      <c r="M17" s="367"/>
      <c r="N17" s="367"/>
      <c r="O17" s="367"/>
    </row>
    <row r="18" spans="1:15" ht="15" customHeight="1" x14ac:dyDescent="0.2">
      <c r="B18" s="369" t="s">
        <v>43</v>
      </c>
      <c r="C18" s="376">
        <v>17.590879759087976</v>
      </c>
      <c r="D18" s="371">
        <v>0.26112281510161611</v>
      </c>
      <c r="E18" s="378">
        <v>30.588716623600344</v>
      </c>
      <c r="F18" s="374">
        <v>0.44640622961707038</v>
      </c>
      <c r="G18" s="378">
        <v>41.011020263064346</v>
      </c>
      <c r="H18" s="374">
        <v>0.51493008860334888</v>
      </c>
      <c r="I18" s="367"/>
      <c r="J18" s="367"/>
      <c r="K18" s="367"/>
      <c r="L18" s="367"/>
      <c r="M18" s="367"/>
      <c r="N18" s="367"/>
      <c r="O18" s="367"/>
    </row>
    <row r="19" spans="1:15" ht="15" customHeight="1" x14ac:dyDescent="0.2">
      <c r="B19" s="369" t="s">
        <v>44</v>
      </c>
      <c r="C19" s="376">
        <v>16.300506081136234</v>
      </c>
      <c r="D19" s="371">
        <v>0.23546477224950652</v>
      </c>
      <c r="E19" s="378">
        <v>25.538047295715288</v>
      </c>
      <c r="F19" s="374">
        <v>0.49025655375385785</v>
      </c>
      <c r="G19" s="378">
        <v>35.012514220705349</v>
      </c>
      <c r="H19" s="374">
        <v>0.55979148349855634</v>
      </c>
      <c r="I19" s="367"/>
      <c r="J19" s="367"/>
      <c r="K19" s="367"/>
      <c r="L19" s="367"/>
      <c r="M19" s="367"/>
      <c r="N19" s="367"/>
      <c r="O19" s="367"/>
    </row>
    <row r="20" spans="1:15" ht="15" customHeight="1" x14ac:dyDescent="0.2">
      <c r="B20" s="369" t="s">
        <v>6</v>
      </c>
      <c r="C20" s="376">
        <v>20.107160077145611</v>
      </c>
      <c r="D20" s="371">
        <v>7.9615854495449737E-2</v>
      </c>
      <c r="E20" s="378">
        <v>30.959846650524618</v>
      </c>
      <c r="F20" s="374">
        <v>5.9214182026337436E-2</v>
      </c>
      <c r="G20" s="378">
        <v>55.595247849242114</v>
      </c>
      <c r="H20" s="374">
        <v>6.7335336657616873E-2</v>
      </c>
      <c r="I20" s="367"/>
      <c r="J20" s="367"/>
      <c r="K20" s="367"/>
      <c r="L20" s="367"/>
      <c r="M20" s="367"/>
      <c r="N20" s="367"/>
      <c r="O20" s="367"/>
    </row>
    <row r="21" spans="1:15" ht="15" customHeight="1" x14ac:dyDescent="0.2">
      <c r="B21" s="369" t="s">
        <v>5</v>
      </c>
      <c r="C21" s="376">
        <v>19.875053918044571</v>
      </c>
      <c r="D21" s="371">
        <v>9.619035917850291E-2</v>
      </c>
      <c r="E21" s="378">
        <v>43.685948531086311</v>
      </c>
      <c r="F21" s="374">
        <v>0.15450672912093116</v>
      </c>
      <c r="G21" s="378">
        <v>68.863890615288994</v>
      </c>
      <c r="H21" s="374">
        <v>0.15792516256284003</v>
      </c>
      <c r="I21" s="367"/>
      <c r="J21" s="367"/>
      <c r="K21" s="367"/>
      <c r="L21" s="367"/>
      <c r="M21" s="367"/>
      <c r="N21" s="367"/>
      <c r="O21" s="367"/>
    </row>
    <row r="22" spans="1:15" ht="15" customHeight="1" x14ac:dyDescent="0.2">
      <c r="B22" s="369" t="s">
        <v>38</v>
      </c>
      <c r="C22" s="376">
        <v>19.906522424115114</v>
      </c>
      <c r="D22" s="371">
        <v>7.1460892603042808E-2</v>
      </c>
      <c r="E22" s="378">
        <v>44.235699373695198</v>
      </c>
      <c r="F22" s="374">
        <v>9.4529284649331746E-2</v>
      </c>
      <c r="G22" s="378">
        <v>68.806057268722469</v>
      </c>
      <c r="H22" s="374">
        <v>9.7878592949161472E-2</v>
      </c>
      <c r="I22" s="367"/>
      <c r="J22" s="367"/>
      <c r="K22" s="367"/>
      <c r="L22" s="367"/>
      <c r="M22" s="367"/>
      <c r="N22" s="367"/>
      <c r="O22" s="367"/>
    </row>
    <row r="23" spans="1:15" ht="15" customHeight="1" x14ac:dyDescent="0.2">
      <c r="B23" s="369" t="s">
        <v>45</v>
      </c>
      <c r="C23" s="376">
        <v>19.948994292680222</v>
      </c>
      <c r="D23" s="371">
        <v>5.5810344986814253E-2</v>
      </c>
      <c r="E23" s="378">
        <v>34.918396987627759</v>
      </c>
      <c r="F23" s="374">
        <v>0.3162040997035454</v>
      </c>
      <c r="G23" s="378">
        <v>51.896467240970523</v>
      </c>
      <c r="H23" s="374">
        <v>0.35238589380053692</v>
      </c>
      <c r="I23" s="367"/>
      <c r="J23" s="367"/>
      <c r="K23" s="367"/>
      <c r="L23" s="367"/>
      <c r="M23" s="367"/>
      <c r="N23" s="367"/>
      <c r="O23" s="367"/>
    </row>
    <row r="24" spans="1:15" ht="15" customHeight="1" x14ac:dyDescent="0.2">
      <c r="B24" s="369" t="s">
        <v>46</v>
      </c>
      <c r="C24" s="376">
        <v>17.742388758782202</v>
      </c>
      <c r="D24" s="371">
        <v>0.22839560417119331</v>
      </c>
      <c r="E24" s="378">
        <v>34.707656612529</v>
      </c>
      <c r="F24" s="374">
        <v>0.29243930879332602</v>
      </c>
      <c r="G24" s="378">
        <v>59.655256723716384</v>
      </c>
      <c r="H24" s="374">
        <v>0.18123273392352313</v>
      </c>
      <c r="I24" s="367"/>
      <c r="J24" s="367"/>
      <c r="K24" s="367"/>
      <c r="L24" s="367"/>
      <c r="M24" s="367"/>
      <c r="N24" s="367"/>
      <c r="O24" s="367"/>
    </row>
    <row r="25" spans="1:15" ht="15" customHeight="1" x14ac:dyDescent="0.2">
      <c r="B25" s="369" t="s">
        <v>47</v>
      </c>
      <c r="C25" s="376">
        <v>57.573195876288658</v>
      </c>
      <c r="D25" s="371">
        <v>1.0189121382822908</v>
      </c>
      <c r="E25" s="378">
        <v>94.497082847141186</v>
      </c>
      <c r="F25" s="374">
        <v>0.65735773825820565</v>
      </c>
      <c r="G25" s="378">
        <v>104.00189393939394</v>
      </c>
      <c r="H25" s="374">
        <v>0.55053600283157256</v>
      </c>
      <c r="I25" s="367"/>
      <c r="J25" s="367"/>
      <c r="K25" s="367"/>
      <c r="L25" s="367"/>
      <c r="M25" s="367"/>
      <c r="N25" s="367"/>
      <c r="O25" s="367"/>
    </row>
    <row r="26" spans="1:15" ht="15" customHeight="1" x14ac:dyDescent="0.2">
      <c r="B26" s="369" t="s">
        <v>48</v>
      </c>
      <c r="C26" s="376">
        <v>20.362937874251472</v>
      </c>
      <c r="D26" s="371">
        <v>0.6713493222088367</v>
      </c>
      <c r="E26" s="378">
        <v>27.404669421487565</v>
      </c>
      <c r="F26" s="374">
        <v>0.62678702679702847</v>
      </c>
      <c r="G26" s="378">
        <v>34.472385082393771</v>
      </c>
      <c r="H26" s="374">
        <v>0.64711463978429806</v>
      </c>
      <c r="I26" s="367"/>
      <c r="J26" s="367"/>
      <c r="K26" s="367"/>
      <c r="L26" s="367"/>
      <c r="M26" s="367"/>
      <c r="N26" s="367"/>
      <c r="O26" s="367"/>
    </row>
    <row r="27" spans="1:15" ht="15" customHeight="1" x14ac:dyDescent="0.2">
      <c r="B27" s="369" t="s">
        <v>49</v>
      </c>
      <c r="C27" s="376">
        <v>17.085573366214557</v>
      </c>
      <c r="D27" s="371">
        <v>0.32794843591736422</v>
      </c>
      <c r="E27" s="378">
        <v>26.671897865853513</v>
      </c>
      <c r="F27" s="374">
        <v>0.47938089925751282</v>
      </c>
      <c r="G27" s="378">
        <v>36.389115942029022</v>
      </c>
      <c r="H27" s="374">
        <v>0.48167543950155456</v>
      </c>
      <c r="I27" s="367"/>
      <c r="J27" s="367"/>
      <c r="K27" s="367"/>
      <c r="L27" s="367"/>
      <c r="M27" s="367"/>
      <c r="N27" s="367"/>
      <c r="O27" s="367"/>
    </row>
    <row r="28" spans="1:15" ht="15" customHeight="1" x14ac:dyDescent="0.2">
      <c r="B28" s="369" t="s">
        <v>4</v>
      </c>
      <c r="C28" s="376">
        <v>20.365909090909092</v>
      </c>
      <c r="D28" s="371">
        <v>0.10744580184658126</v>
      </c>
      <c r="E28" s="378">
        <v>45.014326647564467</v>
      </c>
      <c r="F28" s="374">
        <v>2.8553969316656182E-2</v>
      </c>
      <c r="G28" s="378">
        <v>70.41612903225807</v>
      </c>
      <c r="H28" s="374">
        <v>4.9402041024154027E-2</v>
      </c>
      <c r="I28" s="367"/>
      <c r="J28" s="367"/>
      <c r="K28" s="367"/>
      <c r="L28" s="367"/>
      <c r="M28" s="367"/>
      <c r="N28" s="367"/>
      <c r="O28" s="367"/>
    </row>
    <row r="29" spans="1:15" ht="15" customHeight="1" x14ac:dyDescent="0.2">
      <c r="B29" s="370" t="s">
        <v>3</v>
      </c>
      <c r="C29" s="379">
        <v>16.327163260013389</v>
      </c>
      <c r="D29" s="372">
        <v>0.49006747507654519</v>
      </c>
      <c r="E29" s="379">
        <v>37.996043469130619</v>
      </c>
      <c r="F29" s="375">
        <v>0.33522020482650766</v>
      </c>
      <c r="G29" s="379">
        <v>58.809593918423531</v>
      </c>
      <c r="H29" s="375">
        <v>0.33206228743913691</v>
      </c>
      <c r="I29" s="367"/>
      <c r="J29" s="367"/>
      <c r="K29" s="367"/>
      <c r="L29" s="367"/>
      <c r="M29" s="367"/>
      <c r="N29" s="367"/>
      <c r="O29" s="367"/>
    </row>
    <row r="30" spans="1:15" x14ac:dyDescent="0.2">
      <c r="A30" s="367"/>
      <c r="B30" s="367"/>
      <c r="C30" s="367"/>
      <c r="D30" s="367"/>
      <c r="E30" s="367"/>
      <c r="F30" s="367"/>
      <c r="G30" s="367"/>
      <c r="H30" s="367"/>
      <c r="I30" s="367"/>
      <c r="J30" s="367"/>
      <c r="K30" s="367"/>
      <c r="L30" s="367"/>
      <c r="M30" s="367"/>
      <c r="N30" s="367"/>
      <c r="O30" s="367"/>
    </row>
    <row r="31" spans="1:15" ht="12.75" customHeight="1" x14ac:dyDescent="0.2">
      <c r="B31" s="851" t="s">
        <v>198</v>
      </c>
      <c r="C31" s="851"/>
      <c r="D31" s="851"/>
      <c r="E31" s="851"/>
      <c r="F31" s="851"/>
      <c r="G31" s="851"/>
      <c r="H31" s="851"/>
      <c r="I31" s="627"/>
      <c r="J31" s="627"/>
      <c r="K31" s="627"/>
      <c r="L31" s="627"/>
      <c r="M31" s="627"/>
      <c r="N31" s="627"/>
      <c r="O31" s="627"/>
    </row>
    <row r="32" spans="1:15" ht="34.5" customHeight="1" x14ac:dyDescent="0.2">
      <c r="B32" s="1203" t="s">
        <v>299</v>
      </c>
      <c r="C32" s="1203"/>
      <c r="D32" s="1203"/>
      <c r="E32" s="1203"/>
      <c r="F32" s="1203"/>
      <c r="G32" s="1203"/>
      <c r="H32" s="1203"/>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71">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2" customFormat="1" x14ac:dyDescent="0.2">
      <c r="A1" s="362" t="s">
        <v>102</v>
      </c>
      <c r="B1" s="362" t="s">
        <v>59</v>
      </c>
      <c r="I1" s="362" t="s">
        <v>102</v>
      </c>
      <c r="J1" s="362" t="s">
        <v>70</v>
      </c>
      <c r="Q1" s="362" t="s">
        <v>87</v>
      </c>
    </row>
    <row r="2" spans="1:18" s="362" customFormat="1" x14ac:dyDescent="0.2"/>
    <row r="3" spans="1:18" s="362" customFormat="1" x14ac:dyDescent="0.2"/>
    <row r="4" spans="1:18" s="362" customFormat="1" x14ac:dyDescent="0.2"/>
    <row r="5" spans="1:18" s="362" customFormat="1" ht="16.5" customHeight="1" x14ac:dyDescent="0.2"/>
    <row r="6" spans="1:18" s="7" customFormat="1" ht="42.75" customHeight="1" x14ac:dyDescent="0.2">
      <c r="A6" s="365"/>
      <c r="B6" s="1196" t="s">
        <v>461</v>
      </c>
      <c r="C6" s="1196"/>
      <c r="D6" s="1196"/>
      <c r="E6" s="1196"/>
      <c r="F6" s="1196"/>
      <c r="G6" s="1196"/>
      <c r="H6" s="1196"/>
      <c r="I6" s="1196"/>
      <c r="J6" s="390"/>
      <c r="K6" s="390"/>
      <c r="L6" s="390"/>
      <c r="M6" s="363"/>
      <c r="N6" s="363"/>
      <c r="O6" s="363"/>
      <c r="P6" s="363"/>
      <c r="Q6" s="363"/>
      <c r="R6" s="363"/>
    </row>
    <row r="7" spans="1:18" s="7" customFormat="1" ht="15.75" customHeight="1" x14ac:dyDescent="0.2">
      <c r="A7" s="365"/>
      <c r="B7" s="1197" t="str">
        <f>porsaad!B6</f>
        <v>Situación a 28 de febrero de 2023</v>
      </c>
      <c r="C7" s="1197"/>
      <c r="D7" s="1197"/>
      <c r="E7" s="1197"/>
      <c r="F7" s="1197"/>
      <c r="G7" s="1197"/>
      <c r="H7" s="1197"/>
      <c r="I7" s="1197"/>
      <c r="J7" s="402"/>
      <c r="K7" s="402"/>
      <c r="L7" s="402"/>
      <c r="M7" s="364"/>
      <c r="N7" s="364"/>
      <c r="O7" s="364"/>
      <c r="P7" s="364"/>
      <c r="Q7" s="364"/>
      <c r="R7" s="364"/>
    </row>
    <row r="8" spans="1:18" s="362" customFormat="1" ht="6" customHeight="1" x14ac:dyDescent="0.2">
      <c r="A8" s="366"/>
      <c r="B8" s="366"/>
      <c r="C8" s="366"/>
      <c r="D8" s="366"/>
      <c r="E8" s="366"/>
      <c r="F8" s="366"/>
      <c r="G8" s="366"/>
      <c r="H8" s="366"/>
      <c r="I8" s="366"/>
      <c r="J8" s="366"/>
      <c r="K8" s="366"/>
      <c r="L8" s="366"/>
    </row>
    <row r="9" spans="1:18" ht="15" x14ac:dyDescent="0.25">
      <c r="B9" s="1204" t="s">
        <v>15</v>
      </c>
      <c r="C9" s="1206" t="s">
        <v>51</v>
      </c>
      <c r="D9" s="1207"/>
      <c r="E9" s="1206" t="s">
        <v>36</v>
      </c>
      <c r="F9" s="1208"/>
      <c r="G9" s="1207" t="s">
        <v>35</v>
      </c>
      <c r="H9" s="1208"/>
      <c r="I9" s="367"/>
      <c r="J9" s="367"/>
      <c r="K9" s="367"/>
      <c r="L9" s="367"/>
      <c r="M9" s="367"/>
      <c r="N9" s="367"/>
      <c r="O9" s="367"/>
    </row>
    <row r="10" spans="1:18" ht="46.5" customHeight="1" x14ac:dyDescent="0.2">
      <c r="B10" s="1205"/>
      <c r="C10" s="443" t="s">
        <v>139</v>
      </c>
      <c r="D10" s="444" t="s">
        <v>165</v>
      </c>
      <c r="E10" s="443" t="s">
        <v>139</v>
      </c>
      <c r="F10" s="444" t="s">
        <v>165</v>
      </c>
      <c r="G10" s="443" t="s">
        <v>139</v>
      </c>
      <c r="H10" s="445" t="s">
        <v>165</v>
      </c>
      <c r="I10" s="367"/>
      <c r="J10" s="367"/>
      <c r="K10" s="367"/>
      <c r="L10" s="367"/>
      <c r="M10" s="367"/>
      <c r="N10" s="367"/>
      <c r="O10" s="367"/>
    </row>
    <row r="11" spans="1:18" ht="15" customHeight="1" x14ac:dyDescent="0.2">
      <c r="B11" s="368" t="s">
        <v>11</v>
      </c>
      <c r="C11" s="376">
        <v>10.087082672443808</v>
      </c>
      <c r="D11" s="371">
        <v>0.20137864654219204</v>
      </c>
      <c r="E11" s="377">
        <v>40.123900989492384</v>
      </c>
      <c r="F11" s="373">
        <v>0.20679519382631417</v>
      </c>
      <c r="G11" s="377">
        <v>61.775472089645156</v>
      </c>
      <c r="H11" s="373">
        <v>0.25656362488028178</v>
      </c>
      <c r="I11" s="367"/>
      <c r="J11" s="367"/>
      <c r="K11" s="367"/>
      <c r="L11" s="367"/>
      <c r="M11" s="367"/>
      <c r="N11" s="367"/>
      <c r="O11" s="367"/>
    </row>
    <row r="12" spans="1:18" ht="15" customHeight="1" x14ac:dyDescent="0.2">
      <c r="B12" s="369" t="s">
        <v>10</v>
      </c>
      <c r="C12" s="376">
        <v>9.6172125883108546</v>
      </c>
      <c r="D12" s="371">
        <v>0.4128773881497047</v>
      </c>
      <c r="E12" s="378">
        <v>22.820945945945947</v>
      </c>
      <c r="F12" s="374">
        <v>0.27812381101575206</v>
      </c>
      <c r="G12" s="378">
        <v>47.217325227963528</v>
      </c>
      <c r="H12" s="374">
        <v>0.10981445459508518</v>
      </c>
      <c r="I12" s="367"/>
      <c r="J12" s="367"/>
      <c r="K12" s="367"/>
      <c r="L12" s="367"/>
      <c r="M12" s="367"/>
      <c r="N12" s="367"/>
      <c r="O12" s="367"/>
    </row>
    <row r="13" spans="1:18" ht="15" customHeight="1" x14ac:dyDescent="0.2">
      <c r="B13" s="369" t="s">
        <v>40</v>
      </c>
      <c r="C13" s="376">
        <v>20.148148148148149</v>
      </c>
      <c r="D13" s="371">
        <v>6.9726490178262782E-2</v>
      </c>
      <c r="E13" s="378">
        <v>44.449971735443754</v>
      </c>
      <c r="F13" s="374">
        <v>5.9377114813742346E-2</v>
      </c>
      <c r="G13" s="378">
        <v>70.061936936936931</v>
      </c>
      <c r="H13" s="374">
        <v>6.0823496232021421E-2</v>
      </c>
      <c r="I13" s="367"/>
      <c r="J13" s="367"/>
      <c r="K13" s="367"/>
      <c r="L13" s="367"/>
      <c r="M13" s="367"/>
      <c r="N13" s="367"/>
      <c r="O13" s="367"/>
    </row>
    <row r="14" spans="1:18" ht="15" customHeight="1" x14ac:dyDescent="0.2">
      <c r="B14" s="369" t="s">
        <v>41</v>
      </c>
      <c r="C14" s="376">
        <v>18.095398428731762</v>
      </c>
      <c r="D14" s="371">
        <v>0.20494784893775314</v>
      </c>
      <c r="E14" s="378">
        <v>27.790502793296088</v>
      </c>
      <c r="F14" s="374">
        <v>0.39585773457602547</v>
      </c>
      <c r="G14" s="378">
        <v>32.323275862068968</v>
      </c>
      <c r="H14" s="374">
        <v>0.54960567634758462</v>
      </c>
      <c r="I14" s="367"/>
      <c r="J14" s="367"/>
      <c r="K14" s="367"/>
      <c r="L14" s="367"/>
      <c r="M14" s="367"/>
      <c r="N14" s="367"/>
      <c r="O14" s="367"/>
    </row>
    <row r="15" spans="1:18" ht="15" customHeight="1" x14ac:dyDescent="0.2">
      <c r="B15" s="369" t="s">
        <v>9</v>
      </c>
      <c r="C15" s="376">
        <v>18.11242603550296</v>
      </c>
      <c r="D15" s="371">
        <v>0.25361125159655334</v>
      </c>
      <c r="E15" s="378">
        <v>33.507692307692309</v>
      </c>
      <c r="F15" s="374">
        <v>0.3414525412823064</v>
      </c>
      <c r="G15" s="378">
        <v>62.088757396449701</v>
      </c>
      <c r="H15" s="374">
        <v>0.18226774243745594</v>
      </c>
      <c r="I15" s="367"/>
      <c r="J15" s="367"/>
      <c r="K15" s="367"/>
      <c r="L15" s="367"/>
      <c r="M15" s="367"/>
      <c r="N15" s="367"/>
      <c r="O15" s="367"/>
    </row>
    <row r="16" spans="1:18" ht="15" customHeight="1" x14ac:dyDescent="0.2">
      <c r="B16" s="369" t="s">
        <v>8</v>
      </c>
      <c r="C16" s="376">
        <v>21.952229965156793</v>
      </c>
      <c r="D16" s="371">
        <v>0.63828385080050909</v>
      </c>
      <c r="E16" s="378">
        <v>34.778809523809521</v>
      </c>
      <c r="F16" s="374">
        <v>0.37571181452771224</v>
      </c>
      <c r="G16" s="378">
        <v>43.68570224719101</v>
      </c>
      <c r="H16" s="374">
        <v>0.46098782182596376</v>
      </c>
      <c r="I16" s="367"/>
      <c r="J16" s="367"/>
      <c r="K16" s="367"/>
      <c r="L16" s="367"/>
      <c r="M16" s="367"/>
      <c r="N16" s="367"/>
      <c r="O16" s="367"/>
    </row>
    <row r="17" spans="1:15" ht="15" customHeight="1" x14ac:dyDescent="0.2">
      <c r="B17" s="369" t="s">
        <v>7</v>
      </c>
      <c r="C17" s="376">
        <v>20.451979506287845</v>
      </c>
      <c r="D17" s="371">
        <v>0.31302007239398638</v>
      </c>
      <c r="E17" s="378">
        <v>41.876495132127957</v>
      </c>
      <c r="F17" s="374">
        <v>0.28280771164395807</v>
      </c>
      <c r="G17" s="378">
        <v>69.817650186071234</v>
      </c>
      <c r="H17" s="374">
        <v>0.22135295406013755</v>
      </c>
      <c r="I17" s="367"/>
      <c r="J17" s="367"/>
      <c r="K17" s="367"/>
      <c r="L17" s="367"/>
      <c r="M17" s="367"/>
      <c r="N17" s="367"/>
      <c r="O17" s="367"/>
    </row>
    <row r="18" spans="1:15" ht="15" customHeight="1" x14ac:dyDescent="0.2">
      <c r="B18" s="369" t="s">
        <v>43</v>
      </c>
      <c r="C18" s="376">
        <v>17.523422508183767</v>
      </c>
      <c r="D18" s="371">
        <v>0.26573347383911705</v>
      </c>
      <c r="E18" s="378">
        <v>30.293800539083559</v>
      </c>
      <c r="F18" s="374">
        <v>0.45219863536362942</v>
      </c>
      <c r="G18" s="378">
        <v>40.28480538922156</v>
      </c>
      <c r="H18" s="374">
        <v>0.52047503133317941</v>
      </c>
      <c r="I18" s="367"/>
      <c r="J18" s="367"/>
      <c r="K18" s="367"/>
      <c r="L18" s="367"/>
      <c r="M18" s="367"/>
      <c r="N18" s="367"/>
      <c r="O18" s="367"/>
    </row>
    <row r="19" spans="1:15" ht="15" customHeight="1" x14ac:dyDescent="0.2">
      <c r="B19" s="369" t="s">
        <v>44</v>
      </c>
      <c r="C19" s="376">
        <v>16.50649200761729</v>
      </c>
      <c r="D19" s="371">
        <v>0.24167839397507143</v>
      </c>
      <c r="E19" s="378">
        <v>24.149364705882352</v>
      </c>
      <c r="F19" s="374">
        <v>0.52093520530322146</v>
      </c>
      <c r="G19" s="378">
        <v>30.962702939885915</v>
      </c>
      <c r="H19" s="374">
        <v>0.56866645012194095</v>
      </c>
      <c r="I19" s="367"/>
      <c r="J19" s="367"/>
      <c r="K19" s="367"/>
      <c r="L19" s="367"/>
      <c r="M19" s="367"/>
      <c r="N19" s="367"/>
      <c r="O19" s="367"/>
    </row>
    <row r="20" spans="1:15" ht="15" customHeight="1" x14ac:dyDescent="0.2">
      <c r="B20" s="369" t="s">
        <v>6</v>
      </c>
      <c r="C20" s="376">
        <v>20.078063672045356</v>
      </c>
      <c r="D20" s="371">
        <v>6.3135452012768503E-2</v>
      </c>
      <c r="E20" s="378">
        <v>30.883614088820828</v>
      </c>
      <c r="F20" s="374">
        <v>5.1414426089177824E-2</v>
      </c>
      <c r="G20" s="378">
        <v>55.140845070422536</v>
      </c>
      <c r="H20" s="374">
        <v>9.0925169303053582E-2</v>
      </c>
      <c r="I20" s="367"/>
      <c r="J20" s="367"/>
      <c r="K20" s="367"/>
      <c r="L20" s="367"/>
      <c r="M20" s="367"/>
      <c r="N20" s="367"/>
      <c r="O20" s="367"/>
    </row>
    <row r="21" spans="1:15" ht="15" customHeight="1" x14ac:dyDescent="0.2">
      <c r="B21" s="369" t="s">
        <v>5</v>
      </c>
      <c r="C21" s="376">
        <v>20.112621359223301</v>
      </c>
      <c r="D21" s="371">
        <v>0.23490762633375092</v>
      </c>
      <c r="E21" s="378">
        <v>44.454545454545453</v>
      </c>
      <c r="F21" s="374">
        <v>0.32749953093261808</v>
      </c>
      <c r="G21" s="378">
        <v>74.859649122807014</v>
      </c>
      <c r="H21" s="374">
        <v>0.43399116235579682</v>
      </c>
      <c r="I21" s="367"/>
      <c r="J21" s="367"/>
      <c r="K21" s="367"/>
      <c r="L21" s="367"/>
      <c r="M21" s="367"/>
      <c r="N21" s="367"/>
      <c r="O21" s="367"/>
    </row>
    <row r="22" spans="1:15" ht="15" customHeight="1" x14ac:dyDescent="0.2">
      <c r="B22" s="369" t="s">
        <v>38</v>
      </c>
      <c r="C22" s="376">
        <v>19.888258452987493</v>
      </c>
      <c r="D22" s="371">
        <v>7.4692755444399253E-2</v>
      </c>
      <c r="E22" s="378">
        <v>44.216918294849023</v>
      </c>
      <c r="F22" s="374">
        <v>9.4422827660606001E-2</v>
      </c>
      <c r="G22" s="378">
        <v>68.785648468094905</v>
      </c>
      <c r="H22" s="374">
        <v>9.934066588307712E-2</v>
      </c>
      <c r="I22" s="367"/>
      <c r="J22" s="367"/>
      <c r="K22" s="367"/>
      <c r="L22" s="367"/>
      <c r="M22" s="367"/>
      <c r="N22" s="367"/>
      <c r="O22" s="367"/>
    </row>
    <row r="23" spans="1:15" ht="15" customHeight="1" x14ac:dyDescent="0.2">
      <c r="B23" s="369" t="s">
        <v>45</v>
      </c>
      <c r="C23" s="376">
        <v>19.944140808650683</v>
      </c>
      <c r="D23" s="371">
        <v>5.7095582473529215E-2</v>
      </c>
      <c r="E23" s="378">
        <v>34.507868944273312</v>
      </c>
      <c r="F23" s="374">
        <v>0.3207736690556518</v>
      </c>
      <c r="G23" s="378">
        <v>50.300601891659504</v>
      </c>
      <c r="H23" s="374">
        <v>0.3622821904495051</v>
      </c>
      <c r="I23" s="367"/>
      <c r="J23" s="367"/>
      <c r="K23" s="367"/>
      <c r="L23" s="367"/>
      <c r="M23" s="367"/>
      <c r="N23" s="367"/>
      <c r="O23" s="367"/>
    </row>
    <row r="24" spans="1:15" ht="15" customHeight="1" x14ac:dyDescent="0.2">
      <c r="B24" s="369" t="s">
        <v>46</v>
      </c>
      <c r="C24" s="376">
        <v>17.720544701006514</v>
      </c>
      <c r="D24" s="371">
        <v>0.22958878361467944</v>
      </c>
      <c r="E24" s="378">
        <v>34.722415795586528</v>
      </c>
      <c r="F24" s="374">
        <v>0.2922182307412946</v>
      </c>
      <c r="G24" s="378">
        <v>59.615763546798028</v>
      </c>
      <c r="H24" s="374">
        <v>0.18157165878163878</v>
      </c>
      <c r="I24" s="367"/>
      <c r="J24" s="367"/>
      <c r="K24" s="367"/>
      <c r="L24" s="367"/>
      <c r="M24" s="367"/>
      <c r="N24" s="367"/>
      <c r="O24" s="367"/>
    </row>
    <row r="25" spans="1:15" ht="15" customHeight="1" x14ac:dyDescent="0.2">
      <c r="B25" s="369" t="s">
        <v>47</v>
      </c>
      <c r="C25" s="376">
        <v>14.895104895104895</v>
      </c>
      <c r="D25" s="371">
        <v>0.59570437887994887</v>
      </c>
      <c r="E25" s="378">
        <v>18.181818181818183</v>
      </c>
      <c r="F25" s="374">
        <v>0.62067026587985374</v>
      </c>
      <c r="G25" s="378">
        <v>22.733333333333334</v>
      </c>
      <c r="H25" s="374">
        <v>0.49160410915892078</v>
      </c>
      <c r="I25" s="367"/>
      <c r="J25" s="367"/>
      <c r="K25" s="367"/>
      <c r="L25" s="367"/>
      <c r="M25" s="367"/>
      <c r="N25" s="367"/>
      <c r="O25" s="367"/>
    </row>
    <row r="26" spans="1:15" ht="15" customHeight="1" x14ac:dyDescent="0.2">
      <c r="B26" s="369" t="s">
        <v>48</v>
      </c>
      <c r="C26" s="376">
        <v>20.362937874251472</v>
      </c>
      <c r="D26" s="371">
        <v>0.6713493222088367</v>
      </c>
      <c r="E26" s="378">
        <v>27.404669421487565</v>
      </c>
      <c r="F26" s="374">
        <v>0.62678702679702847</v>
      </c>
      <c r="G26" s="378">
        <v>34.472385082393771</v>
      </c>
      <c r="H26" s="374">
        <v>0.64711463978429806</v>
      </c>
      <c r="I26" s="367"/>
      <c r="J26" s="367"/>
      <c r="K26" s="367"/>
      <c r="L26" s="367"/>
      <c r="M26" s="367"/>
      <c r="N26" s="367"/>
      <c r="O26" s="367"/>
    </row>
    <row r="27" spans="1:15" ht="15" customHeight="1" x14ac:dyDescent="0.2">
      <c r="B27" s="369" t="s">
        <v>49</v>
      </c>
      <c r="C27" s="376">
        <v>17.085573366214557</v>
      </c>
      <c r="D27" s="371">
        <v>0.32794843591736422</v>
      </c>
      <c r="E27" s="378">
        <v>26.671897865853513</v>
      </c>
      <c r="F27" s="374">
        <v>0.47938089925751282</v>
      </c>
      <c r="G27" s="378">
        <v>36.389115942029022</v>
      </c>
      <c r="H27" s="374">
        <v>0.48167543950155456</v>
      </c>
      <c r="I27" s="367"/>
      <c r="J27" s="367"/>
      <c r="K27" s="367"/>
      <c r="L27" s="367"/>
      <c r="M27" s="367"/>
      <c r="N27" s="367"/>
      <c r="O27" s="367"/>
    </row>
    <row r="28" spans="1:15" ht="15" customHeight="1" x14ac:dyDescent="0.2">
      <c r="B28" s="369" t="s">
        <v>4</v>
      </c>
      <c r="C28" s="376">
        <v>20.366742596810933</v>
      </c>
      <c r="D28" s="371">
        <v>0.10756055129927286</v>
      </c>
      <c r="E28" s="378">
        <v>45.014326647564467</v>
      </c>
      <c r="F28" s="374">
        <v>2.8553969316656182E-2</v>
      </c>
      <c r="G28" s="378">
        <v>70.41612903225807</v>
      </c>
      <c r="H28" s="374">
        <v>4.9402041024154027E-2</v>
      </c>
      <c r="I28" s="367"/>
      <c r="J28" s="367"/>
      <c r="K28" s="367"/>
      <c r="L28" s="367"/>
      <c r="M28" s="367"/>
      <c r="N28" s="367"/>
      <c r="O28" s="367"/>
    </row>
    <row r="29" spans="1:15" ht="15" customHeight="1" x14ac:dyDescent="0.2">
      <c r="B29" s="370" t="s">
        <v>3</v>
      </c>
      <c r="C29" s="379">
        <v>15.223676824680171</v>
      </c>
      <c r="D29" s="372">
        <v>0.38996600069849452</v>
      </c>
      <c r="E29" s="379">
        <v>37.29321955741672</v>
      </c>
      <c r="F29" s="375">
        <v>0.30142484471505454</v>
      </c>
      <c r="G29" s="379">
        <v>56.993884809476413</v>
      </c>
      <c r="H29" s="375">
        <v>0.34077146877034226</v>
      </c>
      <c r="I29" s="367"/>
      <c r="J29" s="367"/>
      <c r="K29" s="367"/>
      <c r="L29" s="367"/>
      <c r="M29" s="367"/>
      <c r="N29" s="367"/>
      <c r="O29" s="367"/>
    </row>
    <row r="30" spans="1:15" x14ac:dyDescent="0.2">
      <c r="A30" s="367"/>
      <c r="B30" s="367"/>
      <c r="C30" s="367"/>
      <c r="D30" s="367"/>
      <c r="E30" s="367"/>
      <c r="F30" s="367"/>
      <c r="G30" s="367"/>
      <c r="H30" s="367"/>
      <c r="I30" s="367"/>
      <c r="J30" s="367"/>
      <c r="K30" s="367"/>
      <c r="L30" s="367"/>
      <c r="M30" s="367"/>
      <c r="N30" s="367"/>
      <c r="O30" s="367"/>
    </row>
    <row r="31" spans="1:15" ht="12.75" customHeight="1" x14ac:dyDescent="0.2">
      <c r="B31" s="851" t="s">
        <v>198</v>
      </c>
      <c r="C31" s="851"/>
      <c r="D31" s="851"/>
      <c r="E31" s="851"/>
      <c r="F31" s="851"/>
      <c r="G31" s="851"/>
      <c r="H31" s="851"/>
      <c r="I31" s="851"/>
      <c r="J31" s="851"/>
      <c r="K31" s="851"/>
      <c r="L31" s="851"/>
      <c r="M31" s="851"/>
      <c r="N31" s="851"/>
      <c r="O31" s="851"/>
    </row>
    <row r="32" spans="1:15" ht="38.25" customHeight="1" x14ac:dyDescent="0.2">
      <c r="B32" s="1203" t="s">
        <v>299</v>
      </c>
      <c r="C32" s="1203"/>
      <c r="D32" s="1203"/>
      <c r="E32" s="1203"/>
      <c r="F32" s="1203"/>
      <c r="G32" s="1203"/>
      <c r="H32" s="1203"/>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72">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2" customFormat="1" x14ac:dyDescent="0.2">
      <c r="A1" s="362" t="s">
        <v>102</v>
      </c>
      <c r="B1" s="362" t="s">
        <v>70</v>
      </c>
      <c r="I1" s="362" t="s">
        <v>102</v>
      </c>
      <c r="J1" s="362" t="s">
        <v>70</v>
      </c>
      <c r="Q1" s="362" t="s">
        <v>87</v>
      </c>
    </row>
    <row r="2" spans="1:18" s="362" customFormat="1" x14ac:dyDescent="0.2"/>
    <row r="3" spans="1:18" s="362" customFormat="1" x14ac:dyDescent="0.2"/>
    <row r="4" spans="1:18" s="362" customFormat="1" x14ac:dyDescent="0.2"/>
    <row r="5" spans="1:18" s="362" customFormat="1" ht="16.5" customHeight="1" x14ac:dyDescent="0.2"/>
    <row r="6" spans="1:18" s="7" customFormat="1" ht="42.75" customHeight="1" x14ac:dyDescent="0.2">
      <c r="A6" s="365"/>
      <c r="B6" s="1196" t="s">
        <v>460</v>
      </c>
      <c r="C6" s="1196"/>
      <c r="D6" s="1196"/>
      <c r="E6" s="1196"/>
      <c r="F6" s="1196"/>
      <c r="G6" s="1196"/>
      <c r="H6" s="1196"/>
      <c r="I6" s="1196"/>
      <c r="J6" s="390"/>
      <c r="K6" s="390"/>
      <c r="L6" s="390"/>
      <c r="M6" s="363"/>
      <c r="N6" s="363"/>
      <c r="O6" s="363"/>
      <c r="P6" s="363"/>
      <c r="Q6" s="363"/>
      <c r="R6" s="363"/>
    </row>
    <row r="7" spans="1:18" s="7" customFormat="1" ht="15.75" customHeight="1" x14ac:dyDescent="0.2">
      <c r="A7" s="365"/>
      <c r="B7" s="1197" t="str">
        <f>porsaad!B6</f>
        <v>Situación a 28 de febrero de 2023</v>
      </c>
      <c r="C7" s="1197"/>
      <c r="D7" s="1197"/>
      <c r="E7" s="1197"/>
      <c r="F7" s="1197"/>
      <c r="G7" s="1197"/>
      <c r="H7" s="1197"/>
      <c r="I7" s="1197"/>
      <c r="J7" s="402"/>
      <c r="K7" s="402"/>
      <c r="L7" s="402"/>
      <c r="M7" s="364"/>
      <c r="N7" s="364"/>
      <c r="O7" s="364"/>
      <c r="P7" s="364"/>
      <c r="Q7" s="364"/>
      <c r="R7" s="364"/>
    </row>
    <row r="8" spans="1:18" s="362" customFormat="1" ht="6" customHeight="1" x14ac:dyDescent="0.2">
      <c r="A8" s="366"/>
      <c r="B8" s="366"/>
      <c r="C8" s="366"/>
      <c r="D8" s="366"/>
      <c r="E8" s="366"/>
      <c r="F8" s="366"/>
      <c r="G8" s="366"/>
      <c r="H8" s="366"/>
      <c r="I8" s="366"/>
      <c r="J8" s="366"/>
      <c r="K8" s="366"/>
      <c r="L8" s="366"/>
    </row>
    <row r="9" spans="1:18" ht="15" x14ac:dyDescent="0.25">
      <c r="B9" s="1204" t="s">
        <v>15</v>
      </c>
      <c r="C9" s="1206" t="s">
        <v>51</v>
      </c>
      <c r="D9" s="1207"/>
      <c r="E9" s="1206" t="s">
        <v>36</v>
      </c>
      <c r="F9" s="1208"/>
      <c r="G9" s="1207" t="s">
        <v>35</v>
      </c>
      <c r="H9" s="1208"/>
      <c r="I9" s="367"/>
      <c r="J9" s="367"/>
      <c r="K9" s="367"/>
      <c r="L9" s="367"/>
      <c r="M9" s="367"/>
      <c r="N9" s="367"/>
      <c r="O9" s="367"/>
    </row>
    <row r="10" spans="1:18" ht="46.5" customHeight="1" x14ac:dyDescent="0.2">
      <c r="B10" s="1205"/>
      <c r="C10" s="443" t="s">
        <v>139</v>
      </c>
      <c r="D10" s="444" t="s">
        <v>165</v>
      </c>
      <c r="E10" s="443" t="s">
        <v>139</v>
      </c>
      <c r="F10" s="444" t="s">
        <v>165</v>
      </c>
      <c r="G10" s="443" t="s">
        <v>139</v>
      </c>
      <c r="H10" s="445" t="s">
        <v>165</v>
      </c>
      <c r="I10" s="367"/>
      <c r="J10" s="367"/>
      <c r="K10" s="367"/>
      <c r="L10" s="367"/>
      <c r="M10" s="367"/>
      <c r="N10" s="367"/>
      <c r="O10" s="367"/>
    </row>
    <row r="11" spans="1:18" ht="15" customHeight="1" x14ac:dyDescent="0.2">
      <c r="B11" s="368" t="s">
        <v>11</v>
      </c>
      <c r="C11" s="376" t="s">
        <v>376</v>
      </c>
      <c r="D11" s="371" t="s">
        <v>376</v>
      </c>
      <c r="E11" s="377" t="s">
        <v>376</v>
      </c>
      <c r="F11" s="373" t="s">
        <v>376</v>
      </c>
      <c r="G11" s="377" t="s">
        <v>376</v>
      </c>
      <c r="H11" s="373" t="s">
        <v>376</v>
      </c>
      <c r="I11" s="367"/>
      <c r="J11" s="367"/>
      <c r="K11" s="367"/>
      <c r="L11" s="367"/>
      <c r="M11" s="367"/>
      <c r="N11" s="367"/>
      <c r="O11" s="367"/>
    </row>
    <row r="12" spans="1:18" ht="15" customHeight="1" x14ac:dyDescent="0.2">
      <c r="B12" s="369" t="s">
        <v>10</v>
      </c>
      <c r="C12" s="376">
        <v>18.333333333333332</v>
      </c>
      <c r="D12" s="371">
        <v>0.57294368205777202</v>
      </c>
      <c r="E12" s="378">
        <v>27</v>
      </c>
      <c r="F12" s="374">
        <v>0.58208272761117452</v>
      </c>
      <c r="G12" s="378">
        <v>28.5</v>
      </c>
      <c r="H12" s="374">
        <v>0.86837674882558469</v>
      </c>
      <c r="I12" s="367"/>
      <c r="J12" s="367"/>
      <c r="K12" s="367"/>
      <c r="L12" s="367"/>
      <c r="M12" s="367"/>
      <c r="N12" s="367"/>
      <c r="O12" s="367"/>
    </row>
    <row r="13" spans="1:18" ht="15" customHeight="1" x14ac:dyDescent="0.2">
      <c r="B13" s="369" t="s">
        <v>40</v>
      </c>
      <c r="C13" s="376">
        <v>20.259740259740258</v>
      </c>
      <c r="D13" s="371">
        <v>7.902410713813561E-2</v>
      </c>
      <c r="E13" s="378">
        <v>44.7</v>
      </c>
      <c r="F13" s="374">
        <v>2.6834221194865237E-2</v>
      </c>
      <c r="G13" s="378">
        <v>70.357142857142861</v>
      </c>
      <c r="H13" s="374">
        <v>3.7986369408873302E-2</v>
      </c>
      <c r="I13" s="367"/>
      <c r="J13" s="367"/>
      <c r="K13" s="367"/>
      <c r="L13" s="367"/>
      <c r="M13" s="367"/>
      <c r="N13" s="367"/>
      <c r="O13" s="367"/>
    </row>
    <row r="14" spans="1:18" ht="15" customHeight="1" x14ac:dyDescent="0.2">
      <c r="B14" s="369" t="s">
        <v>41</v>
      </c>
      <c r="C14" s="376" t="s">
        <v>376</v>
      </c>
      <c r="D14" s="371" t="s">
        <v>376</v>
      </c>
      <c r="E14" s="378" t="s">
        <v>376</v>
      </c>
      <c r="F14" s="374" t="s">
        <v>376</v>
      </c>
      <c r="G14" s="378" t="s">
        <v>376</v>
      </c>
      <c r="H14" s="374" t="s">
        <v>376</v>
      </c>
      <c r="I14" s="367"/>
      <c r="J14" s="367"/>
      <c r="K14" s="367"/>
      <c r="L14" s="367"/>
      <c r="M14" s="367"/>
      <c r="N14" s="367"/>
      <c r="O14" s="367"/>
    </row>
    <row r="15" spans="1:18" ht="15" customHeight="1" x14ac:dyDescent="0.2">
      <c r="B15" s="369" t="s">
        <v>9</v>
      </c>
      <c r="C15" s="376">
        <v>20.341117816845973</v>
      </c>
      <c r="D15" s="371">
        <v>8.9247859189999904E-2</v>
      </c>
      <c r="E15" s="378">
        <v>44.670137524557958</v>
      </c>
      <c r="F15" s="374">
        <v>5.0328785257895733E-2</v>
      </c>
      <c r="G15" s="378">
        <v>70.567526555386948</v>
      </c>
      <c r="H15" s="374">
        <v>5.2493837499219313E-2</v>
      </c>
      <c r="I15" s="367"/>
      <c r="J15" s="367"/>
      <c r="K15" s="367"/>
      <c r="L15" s="367"/>
      <c r="M15" s="367"/>
      <c r="N15" s="367"/>
      <c r="O15" s="367"/>
    </row>
    <row r="16" spans="1:18" ht="15" customHeight="1" x14ac:dyDescent="0.2">
      <c r="B16" s="369" t="s">
        <v>8</v>
      </c>
      <c r="C16" s="376" t="s">
        <v>376</v>
      </c>
      <c r="D16" s="371" t="s">
        <v>376</v>
      </c>
      <c r="E16" s="378" t="s">
        <v>376</v>
      </c>
      <c r="F16" s="374" t="s">
        <v>376</v>
      </c>
      <c r="G16" s="378" t="s">
        <v>376</v>
      </c>
      <c r="H16" s="374" t="s">
        <v>376</v>
      </c>
      <c r="I16" s="367"/>
      <c r="J16" s="367"/>
      <c r="K16" s="367"/>
      <c r="L16" s="367"/>
      <c r="M16" s="367"/>
      <c r="N16" s="367"/>
      <c r="O16" s="367"/>
    </row>
    <row r="17" spans="1:15" ht="15" customHeight="1" x14ac:dyDescent="0.2">
      <c r="B17" s="369" t="s">
        <v>7</v>
      </c>
      <c r="C17" s="376">
        <v>22.386984750113243</v>
      </c>
      <c r="D17" s="371">
        <v>0.24280502971831838</v>
      </c>
      <c r="E17" s="378">
        <v>45.323538908621245</v>
      </c>
      <c r="F17" s="374">
        <v>0.20863484723395731</v>
      </c>
      <c r="G17" s="378">
        <v>72.943464730290458</v>
      </c>
      <c r="H17" s="374">
        <v>0.18030775672988889</v>
      </c>
      <c r="I17" s="367"/>
      <c r="J17" s="367"/>
      <c r="K17" s="367"/>
      <c r="L17" s="367"/>
      <c r="M17" s="367"/>
      <c r="N17" s="367"/>
      <c r="O17" s="367"/>
    </row>
    <row r="18" spans="1:15" ht="15" customHeight="1" x14ac:dyDescent="0.2">
      <c r="B18" s="369" t="s">
        <v>43</v>
      </c>
      <c r="C18" s="376">
        <v>18.952164009111616</v>
      </c>
      <c r="D18" s="371">
        <v>0.14333079464401463</v>
      </c>
      <c r="E18" s="378">
        <v>37.427083333333336</v>
      </c>
      <c r="F18" s="374">
        <v>0.28082001219044733</v>
      </c>
      <c r="G18" s="378">
        <v>54.773049645390074</v>
      </c>
      <c r="H18" s="374">
        <v>0.35081958157685389</v>
      </c>
      <c r="I18" s="367"/>
      <c r="J18" s="367"/>
      <c r="K18" s="367"/>
      <c r="L18" s="367"/>
      <c r="M18" s="367"/>
      <c r="N18" s="367"/>
      <c r="O18" s="367"/>
    </row>
    <row r="19" spans="1:15" ht="15" customHeight="1" x14ac:dyDescent="0.2">
      <c r="B19" s="369" t="s">
        <v>44</v>
      </c>
      <c r="C19" s="376">
        <v>15.8028718806636</v>
      </c>
      <c r="D19" s="371">
        <v>0.21484035814309299</v>
      </c>
      <c r="E19" s="378">
        <v>32.281535648994513</v>
      </c>
      <c r="F19" s="374">
        <v>0.30135751038437875</v>
      </c>
      <c r="G19" s="378">
        <v>60.793296089385478</v>
      </c>
      <c r="H19" s="374">
        <v>0.15342086022226609</v>
      </c>
      <c r="I19" s="367"/>
      <c r="J19" s="367"/>
      <c r="K19" s="367"/>
      <c r="L19" s="367"/>
      <c r="M19" s="367"/>
      <c r="N19" s="367"/>
      <c r="O19" s="367"/>
    </row>
    <row r="20" spans="1:15" ht="15" customHeight="1" x14ac:dyDescent="0.2">
      <c r="B20" s="369" t="s">
        <v>6</v>
      </c>
      <c r="C20" s="376">
        <v>20.118274196235216</v>
      </c>
      <c r="D20" s="371">
        <v>8.5049583609263429E-2</v>
      </c>
      <c r="E20" s="378">
        <v>30.987123287671231</v>
      </c>
      <c r="F20" s="374">
        <v>6.1732148274241304E-2</v>
      </c>
      <c r="G20" s="378">
        <v>55.733048585157505</v>
      </c>
      <c r="H20" s="374">
        <v>5.8336582362706099E-2</v>
      </c>
      <c r="I20" s="367"/>
      <c r="J20" s="367"/>
      <c r="K20" s="367"/>
      <c r="L20" s="367"/>
      <c r="M20" s="367"/>
      <c r="N20" s="367"/>
      <c r="O20" s="367"/>
    </row>
    <row r="21" spans="1:15" ht="15" customHeight="1" x14ac:dyDescent="0.2">
      <c r="B21" s="369" t="s">
        <v>5</v>
      </c>
      <c r="C21" s="376">
        <v>19.856055900621119</v>
      </c>
      <c r="D21" s="371">
        <v>7.4026254648383374E-2</v>
      </c>
      <c r="E21" s="378">
        <v>43.636782166222439</v>
      </c>
      <c r="F21" s="374">
        <v>0.13542736473817946</v>
      </c>
      <c r="G21" s="378">
        <v>68.527404003938301</v>
      </c>
      <c r="H21" s="374">
        <v>0.11662582164875725</v>
      </c>
      <c r="I21" s="367"/>
      <c r="J21" s="367"/>
      <c r="K21" s="367"/>
      <c r="L21" s="367"/>
      <c r="M21" s="367"/>
      <c r="N21" s="367"/>
      <c r="O21" s="367"/>
    </row>
    <row r="22" spans="1:15" ht="15" customHeight="1" x14ac:dyDescent="0.2">
      <c r="B22" s="369" t="s">
        <v>38</v>
      </c>
      <c r="C22" s="376">
        <v>20.084745762711865</v>
      </c>
      <c r="D22" s="371">
        <v>2.2382151363234591E-2</v>
      </c>
      <c r="E22" s="378">
        <v>44.531468531468533</v>
      </c>
      <c r="F22" s="374">
        <v>9.6004366251635651E-2</v>
      </c>
      <c r="G22" s="378">
        <v>69.251256281407038</v>
      </c>
      <c r="H22" s="374">
        <v>5.77919319355234E-2</v>
      </c>
      <c r="I22" s="367"/>
      <c r="J22" s="367"/>
      <c r="K22" s="367"/>
      <c r="L22" s="367"/>
      <c r="M22" s="367"/>
      <c r="N22" s="367"/>
      <c r="O22" s="367"/>
    </row>
    <row r="23" spans="1:15" ht="15" customHeight="1" x14ac:dyDescent="0.2">
      <c r="B23" s="369" t="s">
        <v>45</v>
      </c>
      <c r="C23" s="376">
        <v>20.029097963142579</v>
      </c>
      <c r="D23" s="371">
        <v>2.6905920150158042E-2</v>
      </c>
      <c r="E23" s="378">
        <v>44.891156462585037</v>
      </c>
      <c r="F23" s="374">
        <v>4.1039639595122378E-2</v>
      </c>
      <c r="G23" s="378">
        <v>70.039100684261982</v>
      </c>
      <c r="H23" s="374">
        <v>2.5258224656970547E-2</v>
      </c>
      <c r="I23" s="367"/>
      <c r="J23" s="367"/>
      <c r="K23" s="367"/>
      <c r="L23" s="367"/>
      <c r="M23" s="367"/>
      <c r="N23" s="367"/>
      <c r="O23" s="367"/>
    </row>
    <row r="24" spans="1:15" ht="15" customHeight="1" x14ac:dyDescent="0.2">
      <c r="B24" s="369" t="s">
        <v>46</v>
      </c>
      <c r="C24" s="376">
        <v>19.684210526315791</v>
      </c>
      <c r="D24" s="371">
        <v>5.0950466766333559E-2</v>
      </c>
      <c r="E24" s="378">
        <v>22</v>
      </c>
      <c r="F24" s="374" t="s">
        <v>376</v>
      </c>
      <c r="G24" s="378">
        <v>65</v>
      </c>
      <c r="H24" s="374">
        <v>0.13323467750529827</v>
      </c>
      <c r="I24" s="367"/>
      <c r="J24" s="367"/>
      <c r="K24" s="367"/>
      <c r="L24" s="367"/>
      <c r="M24" s="367"/>
      <c r="N24" s="367"/>
      <c r="O24" s="367"/>
    </row>
    <row r="25" spans="1:15" ht="15" customHeight="1" x14ac:dyDescent="0.2">
      <c r="B25" s="369" t="s">
        <v>47</v>
      </c>
      <c r="C25" s="376">
        <v>118.90954773869346</v>
      </c>
      <c r="D25" s="371">
        <v>0.36562688266301618</v>
      </c>
      <c r="E25" s="378">
        <v>132.7215411558669</v>
      </c>
      <c r="F25" s="374">
        <v>0.27634899054256434</v>
      </c>
      <c r="G25" s="378">
        <v>131.91857506361322</v>
      </c>
      <c r="H25" s="374">
        <v>0.27423987644240583</v>
      </c>
      <c r="I25" s="367"/>
      <c r="J25" s="367"/>
      <c r="K25" s="367"/>
      <c r="L25" s="367"/>
      <c r="M25" s="367"/>
      <c r="N25" s="367"/>
      <c r="O25" s="367"/>
    </row>
    <row r="26" spans="1:15" ht="15" customHeight="1" x14ac:dyDescent="0.2">
      <c r="B26" s="369" t="s">
        <v>48</v>
      </c>
      <c r="C26" s="376" t="s">
        <v>376</v>
      </c>
      <c r="D26" s="371" t="s">
        <v>376</v>
      </c>
      <c r="E26" s="378" t="s">
        <v>376</v>
      </c>
      <c r="F26" s="374" t="s">
        <v>376</v>
      </c>
      <c r="G26" s="378" t="s">
        <v>376</v>
      </c>
      <c r="H26" s="374" t="s">
        <v>376</v>
      </c>
      <c r="I26" s="367"/>
      <c r="J26" s="367"/>
      <c r="K26" s="367"/>
      <c r="L26" s="367"/>
      <c r="M26" s="367"/>
      <c r="N26" s="367"/>
      <c r="O26" s="367"/>
    </row>
    <row r="27" spans="1:15" ht="15" customHeight="1" x14ac:dyDescent="0.2">
      <c r="B27" s="369" t="s">
        <v>49</v>
      </c>
      <c r="C27" s="376" t="s">
        <v>376</v>
      </c>
      <c r="D27" s="371" t="s">
        <v>376</v>
      </c>
      <c r="E27" s="378" t="s">
        <v>376</v>
      </c>
      <c r="F27" s="374" t="s">
        <v>376</v>
      </c>
      <c r="G27" s="378" t="s">
        <v>376</v>
      </c>
      <c r="H27" s="374" t="s">
        <v>376</v>
      </c>
      <c r="I27" s="367"/>
      <c r="J27" s="367"/>
      <c r="K27" s="367"/>
      <c r="L27" s="367"/>
      <c r="M27" s="367"/>
      <c r="N27" s="367"/>
      <c r="O27" s="367"/>
    </row>
    <row r="28" spans="1:15" ht="15" customHeight="1" x14ac:dyDescent="0.2">
      <c r="B28" s="369" t="s">
        <v>4</v>
      </c>
      <c r="C28" s="376">
        <v>20</v>
      </c>
      <c r="D28" s="371">
        <v>0</v>
      </c>
      <c r="E28" s="378" t="s">
        <v>376</v>
      </c>
      <c r="F28" s="374" t="s">
        <v>376</v>
      </c>
      <c r="G28" s="378" t="s">
        <v>376</v>
      </c>
      <c r="H28" s="374" t="s">
        <v>376</v>
      </c>
      <c r="I28" s="367"/>
      <c r="J28" s="367"/>
      <c r="K28" s="367"/>
      <c r="L28" s="367"/>
      <c r="M28" s="367"/>
      <c r="N28" s="367"/>
      <c r="O28" s="367"/>
    </row>
    <row r="29" spans="1:15" ht="15" customHeight="1" x14ac:dyDescent="0.2">
      <c r="B29" s="370" t="s">
        <v>3</v>
      </c>
      <c r="C29" s="379">
        <v>20.784305382487918</v>
      </c>
      <c r="D29" s="372">
        <v>0.599932395424153</v>
      </c>
      <c r="E29" s="379">
        <v>42.955924651739892</v>
      </c>
      <c r="F29" s="375">
        <v>0.45814366143009538</v>
      </c>
      <c r="G29" s="379">
        <v>69.208012459980964</v>
      </c>
      <c r="H29" s="375">
        <v>0.24097941655048899</v>
      </c>
      <c r="I29" s="367"/>
      <c r="J29" s="367"/>
      <c r="K29" s="367"/>
      <c r="L29" s="367"/>
      <c r="M29" s="367"/>
      <c r="N29" s="367"/>
      <c r="O29" s="367"/>
    </row>
    <row r="30" spans="1:15" x14ac:dyDescent="0.2">
      <c r="A30" s="367"/>
      <c r="B30" s="367"/>
      <c r="C30" s="367"/>
      <c r="D30" s="367"/>
      <c r="E30" s="367"/>
      <c r="F30" s="367"/>
      <c r="G30" s="367"/>
      <c r="H30" s="367"/>
      <c r="I30" s="367"/>
      <c r="J30" s="367"/>
      <c r="K30" s="367"/>
      <c r="L30" s="367"/>
      <c r="M30" s="367"/>
      <c r="N30" s="367"/>
      <c r="O30" s="367"/>
    </row>
    <row r="31" spans="1:15" ht="12.75" customHeight="1" x14ac:dyDescent="0.2">
      <c r="B31" s="851" t="s">
        <v>198</v>
      </c>
      <c r="C31" s="851"/>
      <c r="D31" s="851"/>
      <c r="E31" s="851"/>
      <c r="F31" s="851"/>
      <c r="G31" s="851"/>
      <c r="H31" s="851"/>
      <c r="I31" s="851"/>
      <c r="J31" s="851"/>
      <c r="K31" s="851"/>
      <c r="L31" s="851"/>
      <c r="M31" s="851"/>
      <c r="N31" s="851"/>
      <c r="O31" s="851"/>
    </row>
    <row r="32" spans="1:15" ht="38.25" customHeight="1" x14ac:dyDescent="0.2">
      <c r="B32" s="1203" t="s">
        <v>299</v>
      </c>
      <c r="C32" s="1203"/>
      <c r="D32" s="1203"/>
      <c r="E32" s="1203"/>
      <c r="F32" s="1203"/>
      <c r="G32" s="1203"/>
      <c r="H32" s="1203"/>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73">
    <pageSetUpPr fitToPage="1"/>
  </sheetPr>
  <dimension ref="B1:X37"/>
  <sheetViews>
    <sheetView zoomScale="85" zoomScaleNormal="85" workbookViewId="0"/>
  </sheetViews>
  <sheetFormatPr baseColWidth="10" defaultRowHeight="12.75" x14ac:dyDescent="0.2"/>
  <cols>
    <col min="1" max="1" width="2" customWidth="1"/>
    <col min="2" max="2" width="13" customWidth="1"/>
    <col min="3" max="4" width="9.140625" customWidth="1"/>
    <col min="5" max="5" width="9.42578125" customWidth="1"/>
    <col min="6" max="6" width="7.42578125" customWidth="1"/>
    <col min="7" max="7" width="2.28515625" customWidth="1"/>
    <col min="8" max="8" width="12.5703125" customWidth="1"/>
    <col min="9" max="10" width="9.140625" customWidth="1"/>
    <col min="11" max="11" width="9.42578125" customWidth="1"/>
    <col min="12" max="12" width="7.42578125" customWidth="1"/>
    <col min="13" max="13" width="2.42578125" customWidth="1"/>
    <col min="14" max="14" width="13" customWidth="1"/>
    <col min="15" max="16" width="9.140625" customWidth="1"/>
    <col min="17" max="17" width="9.28515625" customWidth="1"/>
    <col min="18" max="18" width="7.42578125" customWidth="1"/>
    <col min="19" max="19" width="2.140625" customWidth="1"/>
    <col min="20" max="20" width="12.42578125" customWidth="1"/>
    <col min="21" max="22" width="9.140625" customWidth="1"/>
    <col min="23" max="23" width="9.28515625" customWidth="1"/>
    <col min="24" max="24" width="7.42578125" customWidth="1"/>
  </cols>
  <sheetData>
    <row r="1" spans="2:24" s="355" customFormat="1" x14ac:dyDescent="0.2">
      <c r="B1" s="355" t="s">
        <v>85</v>
      </c>
      <c r="C1" s="355" t="s">
        <v>69</v>
      </c>
      <c r="F1" s="355" t="s">
        <v>68</v>
      </c>
      <c r="J1" s="355" t="s">
        <v>85</v>
      </c>
      <c r="K1" s="355" t="s">
        <v>70</v>
      </c>
    </row>
    <row r="2" spans="2:24" s="2" customFormat="1" ht="15" customHeight="1" x14ac:dyDescent="0.2">
      <c r="B2" s="11"/>
    </row>
    <row r="3" spans="2:24" s="44" customFormat="1" ht="38.25" customHeight="1" x14ac:dyDescent="0.2">
      <c r="B3" s="1084"/>
      <c r="C3" s="1084"/>
      <c r="D3" s="1084"/>
    </row>
    <row r="4" spans="2:24" s="7" customFormat="1" ht="23.25" customHeight="1" x14ac:dyDescent="0.2">
      <c r="B4" s="1199" t="s">
        <v>463</v>
      </c>
      <c r="C4" s="1199"/>
      <c r="D4" s="1199"/>
      <c r="E4" s="1199"/>
      <c r="F4" s="1199"/>
      <c r="G4" s="1199"/>
      <c r="H4" s="1199"/>
      <c r="I4" s="1199"/>
      <c r="J4" s="1199"/>
      <c r="K4" s="1199"/>
      <c r="L4" s="1199"/>
      <c r="M4" s="1199"/>
      <c r="N4" s="1199"/>
      <c r="O4" s="1199"/>
      <c r="P4" s="1199"/>
      <c r="Q4" s="1199"/>
      <c r="R4" s="1199"/>
      <c r="S4" s="1199"/>
      <c r="T4" s="1199"/>
      <c r="U4" s="1199"/>
      <c r="V4" s="1199"/>
      <c r="W4" s="390"/>
      <c r="X4" s="390"/>
    </row>
    <row r="5" spans="2:24" s="7" customFormat="1" ht="15.75" customHeight="1" x14ac:dyDescent="0.2">
      <c r="B5" s="1197" t="str">
        <f>porsaad!B6</f>
        <v>Situación a 28 de febrero de 2023</v>
      </c>
      <c r="C5" s="1197"/>
      <c r="D5" s="1197"/>
      <c r="E5" s="1197"/>
      <c r="F5" s="1197"/>
      <c r="G5" s="1197"/>
      <c r="H5" s="1197"/>
      <c r="I5" s="1197"/>
      <c r="J5" s="1197"/>
      <c r="K5" s="1197"/>
      <c r="L5" s="1197"/>
      <c r="M5" s="1197"/>
      <c r="N5" s="1197"/>
      <c r="O5" s="1197"/>
      <c r="P5" s="1197"/>
      <c r="Q5" s="1197"/>
      <c r="R5" s="1197"/>
      <c r="S5" s="1197"/>
      <c r="T5" s="1197"/>
      <c r="U5" s="1197"/>
      <c r="V5" s="1197"/>
      <c r="W5" s="402"/>
      <c r="X5" s="402"/>
    </row>
    <row r="7" spans="2:24" ht="16.5" customHeight="1" x14ac:dyDescent="0.2">
      <c r="M7" s="356"/>
      <c r="S7" s="356"/>
    </row>
    <row r="8" spans="2:24" ht="16.5" customHeight="1" x14ac:dyDescent="0.2">
      <c r="M8" s="356"/>
      <c r="S8" s="356"/>
    </row>
    <row r="9" spans="2:24" ht="15" customHeight="1" x14ac:dyDescent="0.2">
      <c r="B9" s="1200" t="s">
        <v>133</v>
      </c>
      <c r="C9" s="1201"/>
      <c r="D9" s="1201"/>
      <c r="E9" s="1201"/>
      <c r="F9" s="1202"/>
      <c r="G9" s="356"/>
      <c r="H9" s="1200" t="s">
        <v>135</v>
      </c>
      <c r="I9" s="1201"/>
      <c r="J9" s="1201"/>
      <c r="K9" s="1201"/>
      <c r="L9" s="1202"/>
      <c r="M9" s="357"/>
      <c r="S9" s="357"/>
    </row>
    <row r="10" spans="2:24" ht="15" customHeight="1" x14ac:dyDescent="0.2">
      <c r="B10" s="358" t="s">
        <v>132</v>
      </c>
      <c r="C10" s="359" t="s">
        <v>51</v>
      </c>
      <c r="D10" s="359" t="s">
        <v>36</v>
      </c>
      <c r="E10" s="359" t="s">
        <v>35</v>
      </c>
      <c r="F10" s="360" t="s">
        <v>3</v>
      </c>
      <c r="G10" s="356"/>
      <c r="H10" s="358" t="s">
        <v>132</v>
      </c>
      <c r="I10" s="359" t="s">
        <v>51</v>
      </c>
      <c r="J10" s="359" t="s">
        <v>36</v>
      </c>
      <c r="K10" s="359" t="s">
        <v>35</v>
      </c>
      <c r="L10" s="360" t="s">
        <v>3</v>
      </c>
      <c r="M10" s="357"/>
      <c r="S10" s="357"/>
    </row>
    <row r="11" spans="2:24" ht="15.75" customHeight="1" x14ac:dyDescent="0.2">
      <c r="B11" s="398" t="s">
        <v>123</v>
      </c>
      <c r="C11" s="380">
        <v>2.7029632780377146E-2</v>
      </c>
      <c r="D11" s="380">
        <v>8.7458338775293024E-3</v>
      </c>
      <c r="E11" s="380">
        <v>1.0870272733190132E-2</v>
      </c>
      <c r="F11" s="381">
        <v>1.5493392721155377E-2</v>
      </c>
      <c r="G11" s="356"/>
      <c r="H11" s="398" t="s">
        <v>123</v>
      </c>
      <c r="I11" s="384">
        <v>1.0269463705784253E-2</v>
      </c>
      <c r="J11" s="384">
        <v>8.5407552297194385E-3</v>
      </c>
      <c r="K11" s="384">
        <v>3.836256571365423E-3</v>
      </c>
      <c r="L11" s="385">
        <v>7.4753979314506006E-3</v>
      </c>
      <c r="M11" s="357"/>
      <c r="S11" s="357"/>
    </row>
    <row r="12" spans="2:24" ht="15.75" customHeight="1" x14ac:dyDescent="0.2">
      <c r="B12" s="399" t="s">
        <v>124</v>
      </c>
      <c r="C12" s="382">
        <v>2.057564157096271E-2</v>
      </c>
      <c r="D12" s="382">
        <v>2.2043564701272694E-2</v>
      </c>
      <c r="E12" s="382">
        <v>2.2644593431549103E-2</v>
      </c>
      <c r="F12" s="383">
        <v>2.1706479142329361E-2</v>
      </c>
      <c r="G12" s="356"/>
      <c r="H12" s="399" t="s">
        <v>124</v>
      </c>
      <c r="I12" s="382">
        <v>5.2681471078732556E-2</v>
      </c>
      <c r="J12" s="382">
        <v>3.7671897630388362E-2</v>
      </c>
      <c r="K12" s="382">
        <v>5.5254724278925851E-3</v>
      </c>
      <c r="L12" s="383">
        <v>3.1364633892386307E-2</v>
      </c>
      <c r="M12" s="357"/>
      <c r="S12" s="357"/>
    </row>
    <row r="13" spans="2:24" ht="15.75" customHeight="1" x14ac:dyDescent="0.2">
      <c r="B13" s="400" t="s">
        <v>125</v>
      </c>
      <c r="C13" s="384">
        <v>8.9289663972777544E-2</v>
      </c>
      <c r="D13" s="384">
        <v>4.0821953590967797E-2</v>
      </c>
      <c r="E13" s="384">
        <v>1.2215496105361366E-2</v>
      </c>
      <c r="F13" s="385">
        <v>4.9627962917139029E-2</v>
      </c>
      <c r="G13" s="356"/>
      <c r="H13" s="400" t="s">
        <v>125</v>
      </c>
      <c r="I13" s="384">
        <v>5.893092249626964E-2</v>
      </c>
      <c r="J13" s="384">
        <v>1.9171905096083495E-2</v>
      </c>
      <c r="K13" s="384">
        <v>4.6777070868130655E-2</v>
      </c>
      <c r="L13" s="385">
        <v>4.0602089907678836E-2</v>
      </c>
      <c r="M13" s="357"/>
      <c r="S13" s="357"/>
    </row>
    <row r="14" spans="2:24" ht="15.75" customHeight="1" x14ac:dyDescent="0.2">
      <c r="B14" s="399" t="s">
        <v>126</v>
      </c>
      <c r="C14" s="382">
        <v>0.85611796398695594</v>
      </c>
      <c r="D14" s="382">
        <v>0.12430403382238411</v>
      </c>
      <c r="E14" s="382">
        <v>8.7208082912046986E-2</v>
      </c>
      <c r="F14" s="383">
        <v>0.36198565561585133</v>
      </c>
      <c r="G14" s="356"/>
      <c r="H14" s="399" t="s">
        <v>126</v>
      </c>
      <c r="I14" s="382">
        <v>0.2101290265952778</v>
      </c>
      <c r="J14" s="382">
        <v>0.11234378032938647</v>
      </c>
      <c r="K14" s="382">
        <v>6.0811770834977817E-2</v>
      </c>
      <c r="L14" s="383">
        <v>0.12465760007688981</v>
      </c>
      <c r="M14" s="357"/>
      <c r="S14" s="357"/>
    </row>
    <row r="15" spans="2:24" ht="15.75" customHeight="1" x14ac:dyDescent="0.2">
      <c r="B15" s="400" t="s">
        <v>127</v>
      </c>
      <c r="C15" s="384">
        <v>4.6221466042818656E-3</v>
      </c>
      <c r="D15" s="384">
        <v>0.6884973902779995</v>
      </c>
      <c r="E15" s="384">
        <v>0.14926916762495751</v>
      </c>
      <c r="F15" s="385">
        <v>0.31417423880579837</v>
      </c>
      <c r="G15" s="356"/>
      <c r="H15" s="400" t="s">
        <v>127</v>
      </c>
      <c r="I15" s="384">
        <v>0.41981918722022293</v>
      </c>
      <c r="J15" s="384">
        <v>9.6217878846699412E-2</v>
      </c>
      <c r="K15" s="384">
        <v>8.1003425792905287E-2</v>
      </c>
      <c r="L15" s="385">
        <v>0.18950133756227275</v>
      </c>
      <c r="M15" s="357"/>
      <c r="S15" s="357"/>
    </row>
    <row r="16" spans="2:24" ht="15.75" customHeight="1" x14ac:dyDescent="0.2">
      <c r="B16" s="399" t="s">
        <v>128</v>
      </c>
      <c r="C16" s="382">
        <v>1.8715440238196513E-3</v>
      </c>
      <c r="D16" s="382">
        <v>0.11295573389059001</v>
      </c>
      <c r="E16" s="382">
        <v>0.57620401108001185</v>
      </c>
      <c r="F16" s="383">
        <v>0.19824905671959012</v>
      </c>
      <c r="G16" s="356"/>
      <c r="H16" s="399" t="s">
        <v>128</v>
      </c>
      <c r="I16" s="382">
        <v>0.22685859738435882</v>
      </c>
      <c r="J16" s="382">
        <v>0.29383482896092455</v>
      </c>
      <c r="K16" s="382">
        <v>7.5809481710686258E-2</v>
      </c>
      <c r="L16" s="383">
        <v>0.19972127444855592</v>
      </c>
      <c r="M16" s="357"/>
      <c r="S16" s="357"/>
    </row>
    <row r="17" spans="2:19" ht="15.75" customHeight="1" x14ac:dyDescent="0.2">
      <c r="B17" s="400" t="s">
        <v>129</v>
      </c>
      <c r="C17" s="384">
        <v>3.2326669502339431E-4</v>
      </c>
      <c r="D17" s="384">
        <v>2.244506039365927E-3</v>
      </c>
      <c r="E17" s="384">
        <v>0.1100407183203512</v>
      </c>
      <c r="F17" s="385">
        <v>3.018497311626854E-2</v>
      </c>
      <c r="G17" s="356"/>
      <c r="H17" s="400" t="s">
        <v>129</v>
      </c>
      <c r="I17" s="384">
        <v>8.0926884929342583E-3</v>
      </c>
      <c r="J17" s="384">
        <v>0.26132919236110075</v>
      </c>
      <c r="K17" s="384">
        <v>0.14858784711807146</v>
      </c>
      <c r="L17" s="385">
        <v>0.14617072740961443</v>
      </c>
      <c r="M17" s="357"/>
      <c r="S17" s="357"/>
    </row>
    <row r="18" spans="2:19" ht="15.75" customHeight="1" x14ac:dyDescent="0.2">
      <c r="B18" s="399" t="s">
        <v>130</v>
      </c>
      <c r="C18" s="382">
        <v>9.0741528427619456E-5</v>
      </c>
      <c r="D18" s="382">
        <v>3.4344812240297588E-4</v>
      </c>
      <c r="E18" s="382">
        <v>3.143917203671158E-2</v>
      </c>
      <c r="F18" s="383">
        <v>8.5053489322276764E-3</v>
      </c>
      <c r="G18" s="356"/>
      <c r="H18" s="399" t="s">
        <v>130</v>
      </c>
      <c r="I18" s="382">
        <v>2.0012288247169313E-3</v>
      </c>
      <c r="J18" s="382">
        <v>5.6933391068042342E-2</v>
      </c>
      <c r="K18" s="382">
        <v>0.28925058806813697</v>
      </c>
      <c r="L18" s="383">
        <v>0.11880009184060315</v>
      </c>
      <c r="M18" s="356"/>
      <c r="S18" s="356"/>
    </row>
    <row r="19" spans="2:19" ht="15.75" customHeight="1" x14ac:dyDescent="0.2">
      <c r="B19" s="400" t="s">
        <v>131</v>
      </c>
      <c r="C19" s="384">
        <v>7.9398837374167024E-5</v>
      </c>
      <c r="D19" s="384">
        <v>4.3535677487701169E-5</v>
      </c>
      <c r="E19" s="384">
        <v>1.084857558202608E-4</v>
      </c>
      <c r="F19" s="385">
        <v>7.2892029640201107E-5</v>
      </c>
      <c r="G19" s="356"/>
      <c r="H19" s="400" t="s">
        <v>131</v>
      </c>
      <c r="I19" s="384">
        <v>1.12174142017028E-2</v>
      </c>
      <c r="J19" s="384">
        <v>0.11395637047765518</v>
      </c>
      <c r="K19" s="384">
        <v>0.28839808660783356</v>
      </c>
      <c r="L19" s="385">
        <v>0.14170684693054822</v>
      </c>
    </row>
    <row r="20" spans="2:19" x14ac:dyDescent="0.2">
      <c r="B20" s="361" t="s">
        <v>3</v>
      </c>
      <c r="C20" s="388">
        <v>0.99999999999999989</v>
      </c>
      <c r="D20" s="388">
        <v>1</v>
      </c>
      <c r="E20" s="388">
        <v>0.99999999999999989</v>
      </c>
      <c r="F20" s="389">
        <v>1</v>
      </c>
      <c r="G20" s="356"/>
      <c r="H20" s="361" t="s">
        <v>3</v>
      </c>
      <c r="I20" s="388">
        <v>0.99999999999999989</v>
      </c>
      <c r="J20" s="388">
        <v>1</v>
      </c>
      <c r="K20" s="388">
        <v>1</v>
      </c>
      <c r="L20" s="389">
        <v>1</v>
      </c>
    </row>
    <row r="23" spans="2:19" ht="15" customHeight="1" x14ac:dyDescent="0.2"/>
    <row r="24" spans="2:19" ht="15" customHeight="1" x14ac:dyDescent="0.2">
      <c r="H24" s="493"/>
      <c r="I24" s="493"/>
      <c r="J24" s="493"/>
      <c r="K24" s="493"/>
      <c r="L24" s="493"/>
    </row>
    <row r="25" spans="2:19" ht="15" customHeight="1" x14ac:dyDescent="0.2">
      <c r="B25" s="1200" t="s">
        <v>134</v>
      </c>
      <c r="C25" s="1201"/>
      <c r="D25" s="1201"/>
      <c r="E25" s="1201"/>
      <c r="F25" s="1202"/>
      <c r="H25" s="1209" t="s">
        <v>136</v>
      </c>
      <c r="I25" s="1209"/>
      <c r="J25" s="1209"/>
      <c r="K25" s="1209"/>
      <c r="L25" s="1209"/>
    </row>
    <row r="26" spans="2:19" ht="15" customHeight="1" x14ac:dyDescent="0.2">
      <c r="B26" s="358" t="s">
        <v>132</v>
      </c>
      <c r="C26" s="359" t="s">
        <v>51</v>
      </c>
      <c r="D26" s="359" t="s">
        <v>36</v>
      </c>
      <c r="E26" s="359" t="s">
        <v>35</v>
      </c>
      <c r="F26" s="360" t="s">
        <v>3</v>
      </c>
      <c r="H26" s="494" t="s">
        <v>132</v>
      </c>
      <c r="I26" s="495" t="s">
        <v>51</v>
      </c>
      <c r="J26" s="495" t="s">
        <v>36</v>
      </c>
      <c r="K26" s="495" t="s">
        <v>35</v>
      </c>
      <c r="L26" s="494" t="s">
        <v>3</v>
      </c>
    </row>
    <row r="27" spans="2:19" ht="15.75" customHeight="1" x14ac:dyDescent="0.2">
      <c r="B27" s="398" t="s">
        <v>123</v>
      </c>
      <c r="C27" s="384">
        <v>7.4280408542246983E-3</v>
      </c>
      <c r="D27" s="384">
        <v>1.1255115961800819E-2</v>
      </c>
      <c r="E27" s="384">
        <v>8.5106382978723406E-3</v>
      </c>
      <c r="F27" s="385">
        <v>9.0170321718802179E-3</v>
      </c>
      <c r="H27" s="496" t="s">
        <v>123</v>
      </c>
      <c r="I27" s="491">
        <v>2.1696751643330573E-2</v>
      </c>
      <c r="J27" s="491">
        <v>1.1960742902215001E-2</v>
      </c>
      <c r="K27" s="491">
        <v>2.5850950174646139E-3</v>
      </c>
      <c r="L27" s="491">
        <v>1.1473116702382272E-2</v>
      </c>
    </row>
    <row r="28" spans="2:19" ht="15.75" customHeight="1" x14ac:dyDescent="0.2">
      <c r="B28" s="399" t="s">
        <v>124</v>
      </c>
      <c r="C28" s="382">
        <v>2.3212627669452181E-2</v>
      </c>
      <c r="D28" s="382">
        <v>2.3874488403819918E-2</v>
      </c>
      <c r="E28" s="382">
        <v>7.0921985815602842E-4</v>
      </c>
      <c r="F28" s="383">
        <v>1.6364243571190026E-2</v>
      </c>
      <c r="H28" s="497" t="s">
        <v>124</v>
      </c>
      <c r="I28" s="492">
        <v>4.1526159907522044E-2</v>
      </c>
      <c r="J28" s="492">
        <v>1.7426048127443333E-2</v>
      </c>
      <c r="K28" s="492">
        <v>1.8549579022535165E-2</v>
      </c>
      <c r="L28" s="492">
        <v>2.4092829570375247E-2</v>
      </c>
    </row>
    <row r="29" spans="2:19" ht="15.75" customHeight="1" x14ac:dyDescent="0.2">
      <c r="B29" s="400" t="s">
        <v>125</v>
      </c>
      <c r="C29" s="384">
        <v>1.8260600433302382E-2</v>
      </c>
      <c r="D29" s="384">
        <v>4.7748976807639835E-3</v>
      </c>
      <c r="E29" s="384">
        <v>1.9858156028368795E-2</v>
      </c>
      <c r="F29" s="385">
        <v>1.4360458644105532E-2</v>
      </c>
      <c r="H29" s="496" t="s">
        <v>125</v>
      </c>
      <c r="I29" s="491">
        <v>8.3414844353851311E-2</v>
      </c>
      <c r="J29" s="491">
        <v>4.5334448232611665E-2</v>
      </c>
      <c r="K29" s="491">
        <v>2.9305124245091366E-2</v>
      </c>
      <c r="L29" s="491">
        <v>5.0112155350364729E-2</v>
      </c>
    </row>
    <row r="30" spans="2:19" ht="15.75" customHeight="1" x14ac:dyDescent="0.2">
      <c r="B30" s="399" t="s">
        <v>126</v>
      </c>
      <c r="C30" s="382">
        <v>9.1612503868771275E-2</v>
      </c>
      <c r="D30" s="382">
        <v>4.8431105047748974E-2</v>
      </c>
      <c r="E30" s="382">
        <v>2.6241134751773049E-2</v>
      </c>
      <c r="F30" s="383">
        <v>5.6996549037070021E-2</v>
      </c>
      <c r="H30" s="497" t="s">
        <v>126</v>
      </c>
      <c r="I30" s="492">
        <v>0.68189497732511606</v>
      </c>
      <c r="J30" s="492">
        <v>0.12110306065712968</v>
      </c>
      <c r="K30" s="492">
        <v>9.1153660926316493E-2</v>
      </c>
      <c r="L30" s="492">
        <v>0.25812544942634419</v>
      </c>
    </row>
    <row r="31" spans="2:19" ht="15.75" customHeight="1" x14ac:dyDescent="0.2">
      <c r="B31" s="400" t="s">
        <v>127</v>
      </c>
      <c r="C31" s="384">
        <v>0.28474156607861345</v>
      </c>
      <c r="D31" s="384">
        <v>0.10607094133697136</v>
      </c>
      <c r="E31" s="384">
        <v>2.5886524822695035E-2</v>
      </c>
      <c r="F31" s="385">
        <v>0.1451630858287877</v>
      </c>
      <c r="H31" s="496" t="s">
        <v>127</v>
      </c>
      <c r="I31" s="491">
        <v>0.10526891796685295</v>
      </c>
      <c r="J31" s="491">
        <v>0.48961462701877945</v>
      </c>
      <c r="K31" s="491">
        <v>0.10655352032371811</v>
      </c>
      <c r="L31" s="491">
        <v>0.26524293170866081</v>
      </c>
    </row>
    <row r="32" spans="2:19" ht="15.75" customHeight="1" x14ac:dyDescent="0.2">
      <c r="B32" s="399" t="s">
        <v>128</v>
      </c>
      <c r="C32" s="382">
        <v>0.53667595171773441</v>
      </c>
      <c r="D32" s="382">
        <v>0.13983628922237382</v>
      </c>
      <c r="E32" s="382">
        <v>4.7163120567375885E-2</v>
      </c>
      <c r="F32" s="383">
        <v>0.25347879327618833</v>
      </c>
      <c r="H32" s="497" t="s">
        <v>128</v>
      </c>
      <c r="I32" s="492">
        <v>5.922146145269739E-2</v>
      </c>
      <c r="J32" s="492">
        <v>0.21355206048041239</v>
      </c>
      <c r="K32" s="492">
        <v>0.38330814664740298</v>
      </c>
      <c r="L32" s="492">
        <v>0.22803490231573073</v>
      </c>
    </row>
    <row r="33" spans="2:12" ht="15.75" customHeight="1" x14ac:dyDescent="0.2">
      <c r="B33" s="400" t="s">
        <v>129</v>
      </c>
      <c r="C33" s="384">
        <v>2.7855153203342618E-2</v>
      </c>
      <c r="D33" s="384">
        <v>0.53240109140518421</v>
      </c>
      <c r="E33" s="384">
        <v>9.7163120567375888E-2</v>
      </c>
      <c r="F33" s="385">
        <v>0.21429366581320272</v>
      </c>
      <c r="H33" s="496" t="s">
        <v>129</v>
      </c>
      <c r="I33" s="491">
        <v>9.2341156111274509E-4</v>
      </c>
      <c r="J33" s="491">
        <v>8.0527048519669492E-2</v>
      </c>
      <c r="K33" s="491">
        <v>0.14948159711266476</v>
      </c>
      <c r="L33" s="491">
        <v>8.2000407837637693E-2</v>
      </c>
    </row>
    <row r="34" spans="2:12" ht="15.75" customHeight="1" x14ac:dyDescent="0.2">
      <c r="B34" s="399" t="s">
        <v>130</v>
      </c>
      <c r="C34" s="382">
        <v>4.333023831631074E-3</v>
      </c>
      <c r="D34" s="382">
        <v>5.695770804911323E-2</v>
      </c>
      <c r="E34" s="382">
        <v>0.19326241134751773</v>
      </c>
      <c r="F34" s="383">
        <v>8.0819325392407881E-2</v>
      </c>
      <c r="H34" s="497" t="s">
        <v>130</v>
      </c>
      <c r="I34" s="492">
        <v>7.7976976271742918E-4</v>
      </c>
      <c r="J34" s="492">
        <v>9.0987849609282401E-3</v>
      </c>
      <c r="K34" s="492">
        <v>0.13038400008856857</v>
      </c>
      <c r="L34" s="492">
        <v>4.6133949621319177E-2</v>
      </c>
    </row>
    <row r="35" spans="2:12" ht="15.75" customHeight="1" x14ac:dyDescent="0.2">
      <c r="B35" s="400" t="s">
        <v>131</v>
      </c>
      <c r="C35" s="384">
        <v>5.8805323429278857E-3</v>
      </c>
      <c r="D35" s="384">
        <v>7.6398362892223737E-2</v>
      </c>
      <c r="E35" s="384">
        <v>0.58120567375886523</v>
      </c>
      <c r="F35" s="385">
        <v>0.20950684626516755</v>
      </c>
      <c r="H35" s="496" t="s">
        <v>131</v>
      </c>
      <c r="I35" s="491">
        <v>5.2737060267994554E-3</v>
      </c>
      <c r="J35" s="491">
        <v>1.1383179100810744E-2</v>
      </c>
      <c r="K35" s="491">
        <v>8.8679276616237937E-2</v>
      </c>
      <c r="L35" s="491">
        <v>3.4784257467185171E-2</v>
      </c>
    </row>
    <row r="36" spans="2:12" x14ac:dyDescent="0.2">
      <c r="B36" s="361" t="s">
        <v>3</v>
      </c>
      <c r="C36" s="388">
        <v>0.99999999999999989</v>
      </c>
      <c r="D36" s="388">
        <v>1</v>
      </c>
      <c r="E36" s="388">
        <v>1</v>
      </c>
      <c r="F36" s="389">
        <v>1</v>
      </c>
      <c r="H36" s="497" t="s">
        <v>3</v>
      </c>
      <c r="I36" s="498">
        <v>0.99999999999999989</v>
      </c>
      <c r="J36" s="498">
        <v>1</v>
      </c>
      <c r="K36" s="498">
        <v>1</v>
      </c>
      <c r="L36" s="499">
        <v>1.0000000000000002</v>
      </c>
    </row>
    <row r="37" spans="2:12" x14ac:dyDescent="0.2">
      <c r="H37" s="493"/>
      <c r="I37" s="493"/>
      <c r="J37" s="493"/>
      <c r="K37" s="493"/>
      <c r="L37" s="493"/>
    </row>
  </sheetData>
  <mergeCells count="7">
    <mergeCell ref="B3:D3"/>
    <mergeCell ref="B9:F9"/>
    <mergeCell ref="B25:F25"/>
    <mergeCell ref="H9:L9"/>
    <mergeCell ref="H25:L25"/>
    <mergeCell ref="B4:V4"/>
    <mergeCell ref="B5:V5"/>
  </mergeCells>
  <conditionalFormatting sqref="C11:C19">
    <cfRule type="colorScale" priority="4">
      <colorScale>
        <cfvo type="min"/>
        <cfvo type="max"/>
        <color rgb="FFFCFCFF"/>
        <color rgb="FF63BE7B"/>
      </colorScale>
    </cfRule>
  </conditionalFormatting>
  <conditionalFormatting sqref="D11:D19">
    <cfRule type="colorScale" priority="5">
      <colorScale>
        <cfvo type="min"/>
        <cfvo type="max"/>
        <color rgb="FFFCFCFF"/>
        <color rgb="FF63BE7B"/>
      </colorScale>
    </cfRule>
  </conditionalFormatting>
  <conditionalFormatting sqref="E11:E19">
    <cfRule type="colorScale" priority="6">
      <colorScale>
        <cfvo type="min"/>
        <cfvo type="max"/>
        <color rgb="FFFCFCFF"/>
        <color rgb="FF63BE7B"/>
      </colorScale>
    </cfRule>
  </conditionalFormatting>
  <conditionalFormatting sqref="C27:C35">
    <cfRule type="colorScale" priority="7">
      <colorScale>
        <cfvo type="min"/>
        <cfvo type="max"/>
        <color rgb="FFFCFCFF"/>
        <color rgb="FF63BE7B"/>
      </colorScale>
    </cfRule>
  </conditionalFormatting>
  <conditionalFormatting sqref="D27:D35">
    <cfRule type="colorScale" priority="8">
      <colorScale>
        <cfvo type="min"/>
        <cfvo type="max"/>
        <color rgb="FFFCFCFF"/>
        <color rgb="FF63BE7B"/>
      </colorScale>
    </cfRule>
  </conditionalFormatting>
  <conditionalFormatting sqref="E27:E35">
    <cfRule type="colorScale" priority="9">
      <colorScale>
        <cfvo type="min"/>
        <cfvo type="max"/>
        <color rgb="FFFCFCFF"/>
        <color rgb="FF63BE7B"/>
      </colorScale>
    </cfRule>
  </conditionalFormatting>
  <conditionalFormatting sqref="I11:I19">
    <cfRule type="colorScale" priority="10">
      <colorScale>
        <cfvo type="min"/>
        <cfvo type="max"/>
        <color rgb="FFFCFCFF"/>
        <color rgb="FF63BE7B"/>
      </colorScale>
    </cfRule>
  </conditionalFormatting>
  <conditionalFormatting sqref="J11:J19">
    <cfRule type="colorScale" priority="11">
      <colorScale>
        <cfvo type="min"/>
        <cfvo type="max"/>
        <color rgb="FFFCFCFF"/>
        <color rgb="FF63BE7B"/>
      </colorScale>
    </cfRule>
  </conditionalFormatting>
  <conditionalFormatting sqref="K11:K19">
    <cfRule type="colorScale" priority="12">
      <colorScale>
        <cfvo type="min"/>
        <cfvo type="max"/>
        <color rgb="FFFCFCFF"/>
        <color rgb="FF63BE7B"/>
      </colorScale>
    </cfRule>
  </conditionalFormatting>
  <printOptions horizontalCentered="1"/>
  <pageMargins left="0" right="0" top="0.43307086614173229" bottom="0.43307086614173229" header="0" footer="0"/>
  <pageSetup paperSize="9" scale="83"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74">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2" customFormat="1" x14ac:dyDescent="0.2">
      <c r="A1" s="362" t="s">
        <v>102</v>
      </c>
      <c r="B1" s="362" t="s">
        <v>69</v>
      </c>
      <c r="C1" s="362" t="s">
        <v>69</v>
      </c>
      <c r="I1" s="362" t="s">
        <v>102</v>
      </c>
      <c r="J1" s="362" t="s">
        <v>70</v>
      </c>
      <c r="Q1" s="362" t="s">
        <v>87</v>
      </c>
    </row>
    <row r="2" spans="1:18" s="362" customFormat="1" x14ac:dyDescent="0.2"/>
    <row r="3" spans="1:18" s="362" customFormat="1" x14ac:dyDescent="0.2"/>
    <row r="4" spans="1:18" s="362" customFormat="1" x14ac:dyDescent="0.2"/>
    <row r="5" spans="1:18" s="362" customFormat="1" ht="16.5" customHeight="1" x14ac:dyDescent="0.2"/>
    <row r="6" spans="1:18" s="7" customFormat="1" ht="42.75" customHeight="1" x14ac:dyDescent="0.2">
      <c r="A6" s="365"/>
      <c r="B6" s="1196" t="s">
        <v>470</v>
      </c>
      <c r="C6" s="1196"/>
      <c r="D6" s="1196"/>
      <c r="E6" s="1196"/>
      <c r="F6" s="1196"/>
      <c r="G6" s="1196"/>
      <c r="H6" s="1196"/>
      <c r="I6" s="1196"/>
      <c r="J6" s="390"/>
      <c r="K6" s="390"/>
      <c r="L6" s="390"/>
      <c r="M6" s="363"/>
      <c r="N6" s="363"/>
      <c r="O6" s="363"/>
      <c r="P6" s="363"/>
      <c r="Q6" s="363"/>
      <c r="R6" s="363"/>
    </row>
    <row r="7" spans="1:18" s="7" customFormat="1" ht="15.75" customHeight="1" x14ac:dyDescent="0.2">
      <c r="A7" s="365"/>
      <c r="B7" s="1197" t="str">
        <f>porsaad!B6</f>
        <v>Situación a 28 de febrero de 2023</v>
      </c>
      <c r="C7" s="1197"/>
      <c r="D7" s="1197"/>
      <c r="E7" s="1197"/>
      <c r="F7" s="1197"/>
      <c r="G7" s="1197"/>
      <c r="H7" s="1197"/>
      <c r="I7" s="1197"/>
      <c r="J7" s="402"/>
      <c r="K7" s="402"/>
      <c r="L7" s="402"/>
      <c r="M7" s="364"/>
      <c r="N7" s="364"/>
      <c r="O7" s="364"/>
      <c r="P7" s="364"/>
      <c r="Q7" s="364"/>
      <c r="R7" s="364"/>
    </row>
    <row r="8" spans="1:18" s="362" customFormat="1" ht="6" customHeight="1" x14ac:dyDescent="0.2">
      <c r="A8" s="366"/>
      <c r="B8" s="366"/>
      <c r="C8" s="366"/>
      <c r="D8" s="366"/>
      <c r="E8" s="366"/>
      <c r="F8" s="366"/>
      <c r="G8" s="366"/>
      <c r="H8" s="366"/>
      <c r="I8" s="366"/>
      <c r="J8" s="366"/>
      <c r="K8" s="366"/>
      <c r="L8" s="366"/>
    </row>
    <row r="9" spans="1:18" ht="15" x14ac:dyDescent="0.25">
      <c r="B9" s="1204" t="s">
        <v>15</v>
      </c>
      <c r="C9" s="1206" t="s">
        <v>51</v>
      </c>
      <c r="D9" s="1207"/>
      <c r="E9" s="1206" t="s">
        <v>36</v>
      </c>
      <c r="F9" s="1208"/>
      <c r="G9" s="1207" t="s">
        <v>35</v>
      </c>
      <c r="H9" s="1208"/>
      <c r="I9" s="367"/>
      <c r="J9" s="367"/>
      <c r="K9" s="367"/>
      <c r="L9" s="367"/>
      <c r="M9" s="367"/>
      <c r="N9" s="367"/>
      <c r="O9" s="367"/>
    </row>
    <row r="10" spans="1:18" ht="46.5" customHeight="1" x14ac:dyDescent="0.2">
      <c r="B10" s="1205"/>
      <c r="C10" s="443" t="s">
        <v>140</v>
      </c>
      <c r="D10" s="444" t="s">
        <v>165</v>
      </c>
      <c r="E10" s="443" t="s">
        <v>140</v>
      </c>
      <c r="F10" s="444" t="s">
        <v>165</v>
      </c>
      <c r="G10" s="443" t="s">
        <v>140</v>
      </c>
      <c r="H10" s="445" t="s">
        <v>165</v>
      </c>
      <c r="I10" s="367"/>
      <c r="J10" s="367"/>
      <c r="K10" s="367"/>
      <c r="L10" s="367"/>
      <c r="M10" s="367"/>
      <c r="N10" s="367"/>
      <c r="O10" s="367"/>
    </row>
    <row r="11" spans="1:18" ht="15" customHeight="1" x14ac:dyDescent="0.2">
      <c r="B11" s="368" t="s">
        <v>11</v>
      </c>
      <c r="C11" s="376">
        <v>147.63459477385302</v>
      </c>
      <c r="D11" s="371">
        <v>0.23035076148810366</v>
      </c>
      <c r="E11" s="377">
        <v>269.31295115990326</v>
      </c>
      <c r="F11" s="373">
        <v>0.14192896336166269</v>
      </c>
      <c r="G11" s="377">
        <v>396.1371768531115</v>
      </c>
      <c r="H11" s="373">
        <v>0.12345320951420526</v>
      </c>
      <c r="I11" s="367"/>
      <c r="J11" s="367"/>
      <c r="K11" s="367"/>
      <c r="L11" s="367"/>
      <c r="M11" s="367"/>
      <c r="N11" s="367"/>
      <c r="O11" s="367"/>
    </row>
    <row r="12" spans="1:18" ht="15" customHeight="1" x14ac:dyDescent="0.2">
      <c r="B12" s="369" t="s">
        <v>10</v>
      </c>
      <c r="C12" s="376">
        <v>113.60419947848736</v>
      </c>
      <c r="D12" s="371">
        <v>0.29955428984516241</v>
      </c>
      <c r="E12" s="378">
        <v>202.22785764229371</v>
      </c>
      <c r="F12" s="374">
        <v>0.29853439345162203</v>
      </c>
      <c r="G12" s="378">
        <v>326.63219856514087</v>
      </c>
      <c r="H12" s="374">
        <v>0.14381323371816268</v>
      </c>
      <c r="I12" s="367"/>
      <c r="J12" s="367"/>
      <c r="K12" s="367"/>
      <c r="L12" s="367"/>
      <c r="M12" s="367"/>
      <c r="N12" s="367"/>
      <c r="O12" s="367"/>
    </row>
    <row r="13" spans="1:18" ht="15" customHeight="1" x14ac:dyDescent="0.2">
      <c r="B13" s="369" t="s">
        <v>40</v>
      </c>
      <c r="C13" s="376">
        <v>101.68491142926764</v>
      </c>
      <c r="D13" s="371">
        <v>0.40026736750436037</v>
      </c>
      <c r="E13" s="378">
        <v>181.02542457543024</v>
      </c>
      <c r="F13" s="374">
        <v>0.40745201530933062</v>
      </c>
      <c r="G13" s="378">
        <v>257.2046847867187</v>
      </c>
      <c r="H13" s="374">
        <v>0.41406621175835989</v>
      </c>
      <c r="I13" s="367"/>
      <c r="J13" s="367"/>
      <c r="K13" s="367"/>
      <c r="L13" s="367"/>
      <c r="M13" s="367"/>
      <c r="N13" s="367"/>
      <c r="O13" s="367"/>
    </row>
    <row r="14" spans="1:18" ht="15" customHeight="1" x14ac:dyDescent="0.2">
      <c r="B14" s="369" t="s">
        <v>41</v>
      </c>
      <c r="C14" s="376">
        <v>142.19154791033455</v>
      </c>
      <c r="D14" s="371">
        <v>0.14074050903784463</v>
      </c>
      <c r="E14" s="378">
        <v>241.29470858344564</v>
      </c>
      <c r="F14" s="374">
        <v>0.20256077602697237</v>
      </c>
      <c r="G14" s="378">
        <v>336.87003677151125</v>
      </c>
      <c r="H14" s="374">
        <v>0.22790408883620919</v>
      </c>
      <c r="I14" s="367"/>
      <c r="J14" s="367"/>
      <c r="K14" s="367"/>
      <c r="L14" s="367"/>
      <c r="M14" s="367"/>
      <c r="N14" s="367"/>
      <c r="O14" s="367"/>
    </row>
    <row r="15" spans="1:18" ht="15" customHeight="1" x14ac:dyDescent="0.2">
      <c r="B15" s="369" t="s">
        <v>9</v>
      </c>
      <c r="C15" s="376">
        <v>149.29107289900364</v>
      </c>
      <c r="D15" s="371">
        <v>0.18832862543512421</v>
      </c>
      <c r="E15" s="378">
        <v>242.44877170162687</v>
      </c>
      <c r="F15" s="374">
        <v>0.24840324888301149</v>
      </c>
      <c r="G15" s="378">
        <v>344.646071722984</v>
      </c>
      <c r="H15" s="374">
        <v>0.22047057466469447</v>
      </c>
      <c r="I15" s="367"/>
      <c r="J15" s="367"/>
      <c r="K15" s="367"/>
      <c r="L15" s="367"/>
      <c r="M15" s="367"/>
      <c r="N15" s="367"/>
      <c r="O15" s="367"/>
    </row>
    <row r="16" spans="1:18" ht="15" customHeight="1" x14ac:dyDescent="0.2">
      <c r="B16" s="369" t="s">
        <v>8</v>
      </c>
      <c r="C16" s="376">
        <v>108.56878575434594</v>
      </c>
      <c r="D16" s="371">
        <v>0.5948745733151094</v>
      </c>
      <c r="E16" s="378">
        <v>176.23699122558796</v>
      </c>
      <c r="F16" s="374">
        <v>0.53158065175926072</v>
      </c>
      <c r="G16" s="378">
        <v>241.13731570920498</v>
      </c>
      <c r="H16" s="374">
        <v>0.51464933389284917</v>
      </c>
      <c r="I16" s="367"/>
      <c r="J16" s="367"/>
      <c r="K16" s="367"/>
      <c r="L16" s="367"/>
      <c r="M16" s="367"/>
      <c r="N16" s="367"/>
      <c r="O16" s="367"/>
    </row>
    <row r="17" spans="1:15" ht="15" customHeight="1" x14ac:dyDescent="0.2">
      <c r="B17" s="369" t="s">
        <v>7</v>
      </c>
      <c r="C17" s="376">
        <v>92.703168623770424</v>
      </c>
      <c r="D17" s="371">
        <v>0.68168585399100956</v>
      </c>
      <c r="E17" s="378">
        <v>160.33197846449511</v>
      </c>
      <c r="F17" s="374">
        <v>0.69161582956356393</v>
      </c>
      <c r="G17" s="378">
        <v>221.61956787330868</v>
      </c>
      <c r="H17" s="374">
        <v>0.69356656178558274</v>
      </c>
      <c r="I17" s="367"/>
      <c r="J17" s="367"/>
      <c r="K17" s="367"/>
      <c r="L17" s="367"/>
      <c r="M17" s="367"/>
      <c r="N17" s="367"/>
      <c r="O17" s="367"/>
    </row>
    <row r="18" spans="1:15" ht="15" customHeight="1" x14ac:dyDescent="0.2">
      <c r="B18" s="369" t="s">
        <v>43</v>
      </c>
      <c r="C18" s="376">
        <v>134.50918304033073</v>
      </c>
      <c r="D18" s="371">
        <v>0.23874142809716967</v>
      </c>
      <c r="E18" s="378">
        <v>235.83011492468151</v>
      </c>
      <c r="F18" s="374">
        <v>0.25141748665665264</v>
      </c>
      <c r="G18" s="378">
        <v>327.35839543800199</v>
      </c>
      <c r="H18" s="374">
        <v>0.25911816523815856</v>
      </c>
      <c r="I18" s="367"/>
      <c r="J18" s="367"/>
      <c r="K18" s="367"/>
      <c r="L18" s="367"/>
      <c r="M18" s="367"/>
      <c r="N18" s="367"/>
      <c r="O18" s="367"/>
    </row>
    <row r="19" spans="1:15" ht="15" customHeight="1" x14ac:dyDescent="0.2">
      <c r="B19" s="369" t="s">
        <v>44</v>
      </c>
      <c r="C19" s="376">
        <v>150.96803427141694</v>
      </c>
      <c r="D19" s="371">
        <v>0.11247038036063019</v>
      </c>
      <c r="E19" s="378">
        <v>253.45434788133082</v>
      </c>
      <c r="F19" s="374">
        <v>0.23731215437345879</v>
      </c>
      <c r="G19" s="378">
        <v>349.6197588228232</v>
      </c>
      <c r="H19" s="374">
        <v>0.29014538922458055</v>
      </c>
      <c r="I19" s="367"/>
      <c r="J19" s="367"/>
      <c r="K19" s="367"/>
      <c r="L19" s="367"/>
      <c r="M19" s="367"/>
      <c r="N19" s="367"/>
      <c r="O19" s="367"/>
    </row>
    <row r="20" spans="1:15" ht="15" customHeight="1" x14ac:dyDescent="0.2">
      <c r="B20" s="369" t="s">
        <v>6</v>
      </c>
      <c r="C20" s="376">
        <v>152.86554465522613</v>
      </c>
      <c r="D20" s="371">
        <v>0.12590991171124843</v>
      </c>
      <c r="E20" s="378">
        <v>263.81904933880929</v>
      </c>
      <c r="F20" s="374">
        <v>0.12029001148480487</v>
      </c>
      <c r="G20" s="378">
        <v>378.05354751701975</v>
      </c>
      <c r="H20" s="374">
        <v>0.11968688737191842</v>
      </c>
      <c r="I20" s="367"/>
      <c r="J20" s="367"/>
      <c r="K20" s="367"/>
      <c r="L20" s="367"/>
      <c r="M20" s="367"/>
      <c r="N20" s="367"/>
      <c r="O20" s="367"/>
    </row>
    <row r="21" spans="1:15" ht="15" customHeight="1" x14ac:dyDescent="0.2">
      <c r="B21" s="369" t="s">
        <v>5</v>
      </c>
      <c r="C21" s="376">
        <v>126.88993785603334</v>
      </c>
      <c r="D21" s="371">
        <v>0.25694002641503999</v>
      </c>
      <c r="E21" s="378">
        <v>225.0543981301127</v>
      </c>
      <c r="F21" s="374">
        <v>0.24931565243502485</v>
      </c>
      <c r="G21" s="378">
        <v>315.75187772926057</v>
      </c>
      <c r="H21" s="374">
        <v>0.2806599374537932</v>
      </c>
      <c r="I21" s="367"/>
      <c r="J21" s="367"/>
      <c r="K21" s="367"/>
      <c r="L21" s="367"/>
      <c r="M21" s="367"/>
      <c r="N21" s="367"/>
      <c r="O21" s="367"/>
    </row>
    <row r="22" spans="1:15" ht="15" customHeight="1" x14ac:dyDescent="0.2">
      <c r="B22" s="369" t="s">
        <v>38</v>
      </c>
      <c r="C22" s="376">
        <v>98.992966571154355</v>
      </c>
      <c r="D22" s="371">
        <v>0.60319190886813967</v>
      </c>
      <c r="E22" s="378">
        <v>163.95768123138564</v>
      </c>
      <c r="F22" s="374">
        <v>0.62030626251701881</v>
      </c>
      <c r="G22" s="378">
        <v>208.57140417838215</v>
      </c>
      <c r="H22" s="374">
        <v>0.61251360152431644</v>
      </c>
      <c r="I22" s="367"/>
      <c r="J22" s="367"/>
      <c r="K22" s="367"/>
      <c r="L22" s="367"/>
      <c r="M22" s="367"/>
      <c r="N22" s="367"/>
      <c r="O22" s="367"/>
    </row>
    <row r="23" spans="1:15" ht="15" customHeight="1" x14ac:dyDescent="0.2">
      <c r="B23" s="369" t="s">
        <v>45</v>
      </c>
      <c r="C23" s="376">
        <v>155.72007100700881</v>
      </c>
      <c r="D23" s="371">
        <v>0.12907628025426218</v>
      </c>
      <c r="E23" s="378">
        <v>234.58360991187504</v>
      </c>
      <c r="F23" s="374">
        <v>0.18845132522976552</v>
      </c>
      <c r="G23" s="378">
        <v>321.70852286380386</v>
      </c>
      <c r="H23" s="374">
        <v>0.25056488359456847</v>
      </c>
      <c r="I23" s="367"/>
      <c r="J23" s="367"/>
      <c r="K23" s="367"/>
      <c r="L23" s="367"/>
      <c r="M23" s="367"/>
      <c r="N23" s="367"/>
      <c r="O23" s="367"/>
    </row>
    <row r="24" spans="1:15" ht="15" customHeight="1" x14ac:dyDescent="0.2">
      <c r="B24" s="369" t="s">
        <v>46</v>
      </c>
      <c r="C24" s="376">
        <v>113.37450988202787</v>
      </c>
      <c r="D24" s="371">
        <v>0.36901928473911666</v>
      </c>
      <c r="E24" s="378">
        <v>190.64044475302705</v>
      </c>
      <c r="F24" s="374">
        <v>0.43710521829331639</v>
      </c>
      <c r="G24" s="378">
        <v>267.24964442011765</v>
      </c>
      <c r="H24" s="374">
        <v>0.44000337589964322</v>
      </c>
      <c r="I24" s="367"/>
      <c r="J24" s="367"/>
      <c r="K24" s="367"/>
      <c r="L24" s="367"/>
      <c r="M24" s="367"/>
      <c r="N24" s="367"/>
      <c r="O24" s="367"/>
    </row>
    <row r="25" spans="1:15" ht="15" customHeight="1" x14ac:dyDescent="0.2">
      <c r="B25" s="369" t="s">
        <v>47</v>
      </c>
      <c r="C25" s="376">
        <v>100.09127502001853</v>
      </c>
      <c r="D25" s="371">
        <v>0.46089811890061227</v>
      </c>
      <c r="E25" s="378">
        <v>235.23453803461024</v>
      </c>
      <c r="F25" s="374">
        <v>0.44249963703149003</v>
      </c>
      <c r="G25" s="378">
        <v>282.17342676944713</v>
      </c>
      <c r="H25" s="374">
        <v>0.44889730832133751</v>
      </c>
      <c r="I25" s="367"/>
      <c r="J25" s="367"/>
      <c r="K25" s="367"/>
      <c r="L25" s="367"/>
      <c r="M25" s="367"/>
      <c r="N25" s="367"/>
      <c r="O25" s="367"/>
    </row>
    <row r="26" spans="1:15" ht="15" customHeight="1" x14ac:dyDescent="0.2">
      <c r="B26" s="369" t="s">
        <v>48</v>
      </c>
      <c r="C26" s="376">
        <v>163.07696628446723</v>
      </c>
      <c r="D26" s="371">
        <v>0.2301575024031832</v>
      </c>
      <c r="E26" s="378">
        <v>277.00506635890514</v>
      </c>
      <c r="F26" s="374">
        <v>0.30891861238778862</v>
      </c>
      <c r="G26" s="378">
        <v>363.46353922260653</v>
      </c>
      <c r="H26" s="374">
        <v>0.37142514005457294</v>
      </c>
      <c r="I26" s="367"/>
      <c r="J26" s="367"/>
      <c r="K26" s="367"/>
      <c r="L26" s="367"/>
      <c r="M26" s="367"/>
      <c r="N26" s="367"/>
      <c r="O26" s="367"/>
    </row>
    <row r="27" spans="1:15" ht="15" customHeight="1" x14ac:dyDescent="0.2">
      <c r="B27" s="369" t="s">
        <v>49</v>
      </c>
      <c r="C27" s="376">
        <v>148.77727272727273</v>
      </c>
      <c r="D27" s="371">
        <v>0.27434298961177894</v>
      </c>
      <c r="E27" s="378">
        <v>176.7543835616427</v>
      </c>
      <c r="F27" s="374">
        <v>0.40670122282264731</v>
      </c>
      <c r="G27" s="378">
        <v>244.89805447470846</v>
      </c>
      <c r="H27" s="374">
        <v>0.43076913657376559</v>
      </c>
      <c r="I27" s="367"/>
      <c r="J27" s="367"/>
      <c r="K27" s="367"/>
      <c r="L27" s="367"/>
      <c r="M27" s="367"/>
      <c r="N27" s="367"/>
      <c r="O27" s="367"/>
    </row>
    <row r="28" spans="1:15" ht="15" customHeight="1" x14ac:dyDescent="0.2">
      <c r="B28" s="369" t="s">
        <v>4</v>
      </c>
      <c r="C28" s="376" t="s">
        <v>376</v>
      </c>
      <c r="D28" s="371" t="s">
        <v>376</v>
      </c>
      <c r="E28" s="378" t="s">
        <v>376</v>
      </c>
      <c r="F28" s="374" t="s">
        <v>376</v>
      </c>
      <c r="G28" s="378" t="s">
        <v>376</v>
      </c>
      <c r="H28" s="374" t="s">
        <v>376</v>
      </c>
      <c r="I28" s="367"/>
      <c r="J28" s="367"/>
      <c r="K28" s="367"/>
      <c r="L28" s="367"/>
      <c r="M28" s="367"/>
      <c r="N28" s="367"/>
      <c r="O28" s="367"/>
    </row>
    <row r="29" spans="1:15" ht="15" customHeight="1" x14ac:dyDescent="0.2">
      <c r="B29" s="370" t="s">
        <v>3</v>
      </c>
      <c r="C29" s="379">
        <v>139.88248273958479</v>
      </c>
      <c r="D29" s="372">
        <v>0.2822885356327644</v>
      </c>
      <c r="E29" s="379">
        <v>240.58144014544061</v>
      </c>
      <c r="F29" s="375">
        <v>0.29683296915437996</v>
      </c>
      <c r="G29" s="379">
        <v>335.74800203049995</v>
      </c>
      <c r="H29" s="375">
        <v>0.31510812560049362</v>
      </c>
      <c r="I29" s="367"/>
      <c r="J29" s="367"/>
      <c r="K29" s="367"/>
      <c r="L29" s="367"/>
      <c r="M29" s="367"/>
      <c r="N29" s="367"/>
      <c r="O29" s="367"/>
    </row>
    <row r="30" spans="1:15" x14ac:dyDescent="0.2">
      <c r="A30" s="367"/>
      <c r="B30" s="367"/>
      <c r="C30" s="367"/>
      <c r="D30" s="367"/>
      <c r="E30" s="367"/>
      <c r="F30" s="367"/>
      <c r="G30" s="367"/>
      <c r="H30" s="367"/>
      <c r="I30" s="367"/>
      <c r="J30" s="367"/>
      <c r="K30" s="367"/>
      <c r="L30" s="367"/>
      <c r="M30" s="367"/>
      <c r="N30" s="367"/>
      <c r="O30" s="367"/>
    </row>
    <row r="31" spans="1:15" ht="12.75" customHeight="1" x14ac:dyDescent="0.2">
      <c r="B31" s="851" t="s">
        <v>198</v>
      </c>
      <c r="C31" s="851"/>
      <c r="D31" s="851"/>
      <c r="E31" s="851"/>
      <c r="F31" s="851"/>
      <c r="G31" s="851"/>
      <c r="H31" s="851"/>
      <c r="I31" s="627"/>
      <c r="J31" s="627"/>
      <c r="K31" s="627"/>
      <c r="L31" s="627"/>
      <c r="M31" s="627"/>
      <c r="N31" s="627"/>
      <c r="O31" s="627"/>
    </row>
    <row r="32" spans="1:15" ht="36.75" customHeight="1" x14ac:dyDescent="0.2">
      <c r="B32" s="1203" t="s">
        <v>300</v>
      </c>
      <c r="C32" s="1203"/>
      <c r="D32" s="1203"/>
      <c r="E32" s="1203"/>
      <c r="F32" s="1203"/>
      <c r="G32" s="1203"/>
      <c r="H32" s="1203"/>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153"/>
        <color rgb="FFFCFCFF"/>
        <color rgb="FF63BE7B"/>
      </colorScale>
    </cfRule>
  </conditionalFormatting>
  <conditionalFormatting sqref="E11:E28">
    <cfRule type="colorScale" priority="2">
      <colorScale>
        <cfvo type="num" val="153"/>
        <cfvo type="num" val="269"/>
        <color rgb="FFFCFCFF"/>
        <color rgb="FF63BE7B"/>
      </colorScale>
    </cfRule>
  </conditionalFormatting>
  <conditionalFormatting sqref="G11:G28">
    <cfRule type="colorScale" priority="1">
      <colorScale>
        <cfvo type="num" val="260"/>
        <cfvo type="num" val="387"/>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75">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2" customFormat="1" x14ac:dyDescent="0.2">
      <c r="A1" s="362" t="s">
        <v>102</v>
      </c>
      <c r="B1" s="362" t="s">
        <v>68</v>
      </c>
      <c r="C1" s="362" t="s">
        <v>68</v>
      </c>
      <c r="I1" s="362" t="s">
        <v>102</v>
      </c>
      <c r="J1" s="362" t="s">
        <v>70</v>
      </c>
      <c r="Q1" s="362" t="s">
        <v>87</v>
      </c>
    </row>
    <row r="2" spans="1:18" s="362" customFormat="1" x14ac:dyDescent="0.2"/>
    <row r="3" spans="1:18" s="362" customFormat="1" x14ac:dyDescent="0.2"/>
    <row r="4" spans="1:18" s="362" customFormat="1" x14ac:dyDescent="0.2"/>
    <row r="5" spans="1:18" s="362" customFormat="1" ht="16.5" customHeight="1" x14ac:dyDescent="0.2"/>
    <row r="6" spans="1:18" s="7" customFormat="1" ht="42.75" customHeight="1" x14ac:dyDescent="0.2">
      <c r="A6" s="365"/>
      <c r="B6" s="1196" t="s">
        <v>469</v>
      </c>
      <c r="C6" s="1196"/>
      <c r="D6" s="1196"/>
      <c r="E6" s="1196"/>
      <c r="F6" s="1196"/>
      <c r="G6" s="1196"/>
      <c r="H6" s="1196"/>
      <c r="I6" s="1196"/>
      <c r="J6" s="390"/>
      <c r="K6" s="390"/>
      <c r="L6" s="390"/>
      <c r="M6" s="363"/>
      <c r="N6" s="363"/>
      <c r="O6" s="363"/>
      <c r="P6" s="363"/>
      <c r="Q6" s="363"/>
      <c r="R6" s="363"/>
    </row>
    <row r="7" spans="1:18" s="7" customFormat="1" ht="15.75" customHeight="1" x14ac:dyDescent="0.2">
      <c r="A7" s="365"/>
      <c r="B7" s="1197" t="str">
        <f>porsaad!B6</f>
        <v>Situación a 28 de febrero de 2023</v>
      </c>
      <c r="C7" s="1197"/>
      <c r="D7" s="1197"/>
      <c r="E7" s="1197"/>
      <c r="F7" s="1197"/>
      <c r="G7" s="1197"/>
      <c r="H7" s="1197"/>
      <c r="I7" s="1197"/>
      <c r="J7" s="402"/>
      <c r="K7" s="402"/>
      <c r="L7" s="402"/>
      <c r="M7" s="364"/>
      <c r="N7" s="364"/>
      <c r="O7" s="364"/>
      <c r="P7" s="364"/>
      <c r="Q7" s="364"/>
      <c r="R7" s="364"/>
    </row>
    <row r="8" spans="1:18" s="362" customFormat="1" ht="6" customHeight="1" x14ac:dyDescent="0.2">
      <c r="A8" s="366"/>
      <c r="B8" s="366"/>
      <c r="C8" s="366"/>
      <c r="D8" s="366"/>
      <c r="E8" s="366"/>
      <c r="F8" s="366"/>
      <c r="G8" s="366"/>
      <c r="H8" s="366"/>
      <c r="I8" s="366"/>
      <c r="J8" s="366"/>
      <c r="K8" s="366"/>
      <c r="L8" s="366"/>
    </row>
    <row r="9" spans="1:18" ht="15" x14ac:dyDescent="0.25">
      <c r="B9" s="1204" t="s">
        <v>15</v>
      </c>
      <c r="C9" s="1206" t="s">
        <v>51</v>
      </c>
      <c r="D9" s="1207"/>
      <c r="E9" s="1206" t="s">
        <v>36</v>
      </c>
      <c r="F9" s="1208"/>
      <c r="G9" s="1207" t="s">
        <v>35</v>
      </c>
      <c r="H9" s="1208"/>
      <c r="I9" s="367"/>
      <c r="J9" s="367"/>
      <c r="K9" s="367"/>
      <c r="L9" s="367"/>
      <c r="M9" s="367"/>
      <c r="N9" s="367"/>
      <c r="O9" s="367"/>
    </row>
    <row r="10" spans="1:18" ht="46.5" customHeight="1" x14ac:dyDescent="0.2">
      <c r="B10" s="1205"/>
      <c r="C10" s="443" t="s">
        <v>140</v>
      </c>
      <c r="D10" s="444" t="s">
        <v>165</v>
      </c>
      <c r="E10" s="443" t="s">
        <v>140</v>
      </c>
      <c r="F10" s="444" t="s">
        <v>165</v>
      </c>
      <c r="G10" s="443" t="s">
        <v>140</v>
      </c>
      <c r="H10" s="445" t="s">
        <v>165</v>
      </c>
      <c r="I10" s="367"/>
      <c r="J10" s="367"/>
      <c r="K10" s="367"/>
      <c r="L10" s="367"/>
      <c r="M10" s="367"/>
      <c r="N10" s="367"/>
      <c r="O10" s="367"/>
    </row>
    <row r="11" spans="1:18" ht="15" customHeight="1" x14ac:dyDescent="0.2">
      <c r="B11" s="368" t="s">
        <v>11</v>
      </c>
      <c r="C11" s="376" t="s">
        <v>376</v>
      </c>
      <c r="D11" s="371" t="s">
        <v>376</v>
      </c>
      <c r="E11" s="377">
        <v>124.32666666666667</v>
      </c>
      <c r="F11" s="373">
        <v>0.32235398085576883</v>
      </c>
      <c r="G11" s="377">
        <v>691.10749999999985</v>
      </c>
      <c r="H11" s="373">
        <v>0.2339074510107762</v>
      </c>
      <c r="I11" s="367"/>
      <c r="J11" s="367"/>
      <c r="K11" s="367"/>
      <c r="L11" s="367"/>
      <c r="M11" s="367"/>
      <c r="N11" s="367"/>
      <c r="O11" s="367"/>
    </row>
    <row r="12" spans="1:18" ht="15" customHeight="1" x14ac:dyDescent="0.2">
      <c r="B12" s="369" t="s">
        <v>10</v>
      </c>
      <c r="C12" s="376" t="s">
        <v>376</v>
      </c>
      <c r="D12" s="371" t="s">
        <v>376</v>
      </c>
      <c r="E12" s="378" t="s">
        <v>376</v>
      </c>
      <c r="F12" s="374" t="s">
        <v>376</v>
      </c>
      <c r="G12" s="378" t="s">
        <v>376</v>
      </c>
      <c r="H12" s="374" t="s">
        <v>376</v>
      </c>
      <c r="I12" s="367"/>
      <c r="J12" s="367"/>
      <c r="K12" s="367"/>
      <c r="L12" s="367"/>
      <c r="M12" s="367"/>
      <c r="N12" s="367"/>
      <c r="O12" s="367"/>
    </row>
    <row r="13" spans="1:18" ht="15" customHeight="1" x14ac:dyDescent="0.2">
      <c r="B13" s="369" t="s">
        <v>40</v>
      </c>
      <c r="C13" s="376">
        <v>252</v>
      </c>
      <c r="D13" s="371">
        <v>0.10647942749999</v>
      </c>
      <c r="E13" s="378">
        <v>369.30666666666667</v>
      </c>
      <c r="F13" s="374">
        <v>0.13322746211009656</v>
      </c>
      <c r="G13" s="378">
        <v>635.54750000000001</v>
      </c>
      <c r="H13" s="374">
        <v>0.1171729787553331</v>
      </c>
      <c r="I13" s="367"/>
      <c r="J13" s="367"/>
      <c r="K13" s="367"/>
      <c r="L13" s="367"/>
      <c r="M13" s="367"/>
      <c r="N13" s="367"/>
      <c r="O13" s="367"/>
    </row>
    <row r="14" spans="1:18" ht="15" customHeight="1" x14ac:dyDescent="0.2">
      <c r="B14" s="369" t="s">
        <v>41</v>
      </c>
      <c r="C14" s="376" t="s">
        <v>376</v>
      </c>
      <c r="D14" s="371" t="s">
        <v>376</v>
      </c>
      <c r="E14" s="378" t="s">
        <v>376</v>
      </c>
      <c r="F14" s="374" t="s">
        <v>376</v>
      </c>
      <c r="G14" s="378" t="s">
        <v>376</v>
      </c>
      <c r="H14" s="374" t="s">
        <v>376</v>
      </c>
      <c r="I14" s="367"/>
      <c r="J14" s="367"/>
      <c r="K14" s="367"/>
      <c r="L14" s="367"/>
      <c r="M14" s="367"/>
      <c r="N14" s="367"/>
      <c r="O14" s="367"/>
    </row>
    <row r="15" spans="1:18" ht="15" customHeight="1" x14ac:dyDescent="0.2">
      <c r="B15" s="369" t="s">
        <v>9</v>
      </c>
      <c r="C15" s="376" t="s">
        <v>376</v>
      </c>
      <c r="D15" s="371" t="s">
        <v>376</v>
      </c>
      <c r="E15" s="378" t="s">
        <v>376</v>
      </c>
      <c r="F15" s="374" t="s">
        <v>376</v>
      </c>
      <c r="G15" s="378" t="s">
        <v>376</v>
      </c>
      <c r="H15" s="374" t="s">
        <v>376</v>
      </c>
      <c r="I15" s="367"/>
      <c r="J15" s="367"/>
      <c r="K15" s="367"/>
      <c r="L15" s="367"/>
      <c r="M15" s="367"/>
      <c r="N15" s="367"/>
      <c r="O15" s="367"/>
    </row>
    <row r="16" spans="1:18" ht="15" customHeight="1" x14ac:dyDescent="0.2">
      <c r="B16" s="369" t="s">
        <v>8</v>
      </c>
      <c r="C16" s="376" t="s">
        <v>376</v>
      </c>
      <c r="D16" s="371" t="s">
        <v>376</v>
      </c>
      <c r="E16" s="378" t="s">
        <v>376</v>
      </c>
      <c r="F16" s="374" t="s">
        <v>376</v>
      </c>
      <c r="G16" s="378" t="s">
        <v>376</v>
      </c>
      <c r="H16" s="374" t="s">
        <v>376</v>
      </c>
      <c r="I16" s="367"/>
      <c r="J16" s="367"/>
      <c r="K16" s="367"/>
      <c r="L16" s="367"/>
      <c r="M16" s="367"/>
      <c r="N16" s="367"/>
      <c r="O16" s="367"/>
    </row>
    <row r="17" spans="1:15" ht="15" customHeight="1" x14ac:dyDescent="0.2">
      <c r="B17" s="369" t="s">
        <v>7</v>
      </c>
      <c r="C17" s="376">
        <v>282.30343483556692</v>
      </c>
      <c r="D17" s="371">
        <v>0.498174957871722</v>
      </c>
      <c r="E17" s="378">
        <v>478.99928358208899</v>
      </c>
      <c r="F17" s="374">
        <v>0.5483988167434416</v>
      </c>
      <c r="G17" s="378">
        <v>644.06830479452037</v>
      </c>
      <c r="H17" s="374">
        <v>0.42073692567066273</v>
      </c>
      <c r="I17" s="367"/>
      <c r="J17" s="367"/>
      <c r="K17" s="367"/>
      <c r="L17" s="367"/>
      <c r="M17" s="367"/>
      <c r="N17" s="367"/>
      <c r="O17" s="367"/>
    </row>
    <row r="18" spans="1:15" ht="15" customHeight="1" x14ac:dyDescent="0.2">
      <c r="B18" s="369" t="s">
        <v>43</v>
      </c>
      <c r="C18" s="376">
        <v>427.18333333333334</v>
      </c>
      <c r="D18" s="371">
        <v>0.26646983962433468</v>
      </c>
      <c r="E18" s="378">
        <v>800</v>
      </c>
      <c r="F18" s="374">
        <v>0</v>
      </c>
      <c r="G18" s="378">
        <v>944.89</v>
      </c>
      <c r="H18" s="374">
        <v>0.41751079950941083</v>
      </c>
      <c r="I18" s="367"/>
      <c r="J18" s="367"/>
      <c r="K18" s="367"/>
      <c r="L18" s="367"/>
      <c r="M18" s="367"/>
      <c r="N18" s="367"/>
      <c r="O18" s="367"/>
    </row>
    <row r="19" spans="1:15" ht="15" customHeight="1" x14ac:dyDescent="0.2">
      <c r="B19" s="369" t="s">
        <v>44</v>
      </c>
      <c r="C19" s="376">
        <v>269.5</v>
      </c>
      <c r="D19" s="371">
        <v>0.14936313264799847</v>
      </c>
      <c r="E19" s="378">
        <v>508.66952380952387</v>
      </c>
      <c r="F19" s="374">
        <v>0.35359947888034782</v>
      </c>
      <c r="G19" s="378">
        <v>762.64999999999975</v>
      </c>
      <c r="H19" s="374">
        <v>0.48026247174652403</v>
      </c>
      <c r="I19" s="367"/>
      <c r="J19" s="367"/>
      <c r="K19" s="367"/>
      <c r="L19" s="367"/>
      <c r="M19" s="367"/>
      <c r="N19" s="367"/>
      <c r="O19" s="367"/>
    </row>
    <row r="20" spans="1:15" ht="15" customHeight="1" x14ac:dyDescent="0.2">
      <c r="B20" s="369" t="s">
        <v>6</v>
      </c>
      <c r="C20" s="376">
        <v>298.82600000000002</v>
      </c>
      <c r="D20" s="371">
        <v>0.15972216971799857</v>
      </c>
      <c r="E20" s="378">
        <v>1144.7304347826087</v>
      </c>
      <c r="F20" s="374">
        <v>0.46577241444233752</v>
      </c>
      <c r="G20" s="441">
        <v>1483.550833333333</v>
      </c>
      <c r="H20" s="374">
        <v>0.20590038679889877</v>
      </c>
      <c r="I20" s="367"/>
      <c r="J20" s="367"/>
      <c r="K20" s="367"/>
      <c r="L20" s="367"/>
      <c r="M20" s="367"/>
      <c r="N20" s="367"/>
      <c r="O20" s="367"/>
    </row>
    <row r="21" spans="1:15" ht="15" customHeight="1" x14ac:dyDescent="0.2">
      <c r="B21" s="369" t="s">
        <v>5</v>
      </c>
      <c r="C21" s="376" t="s">
        <v>376</v>
      </c>
      <c r="D21" s="371" t="s">
        <v>376</v>
      </c>
      <c r="E21" s="378" t="s">
        <v>376</v>
      </c>
      <c r="F21" s="374" t="s">
        <v>376</v>
      </c>
      <c r="G21" s="378" t="s">
        <v>376</v>
      </c>
      <c r="H21" s="374" t="s">
        <v>376</v>
      </c>
      <c r="I21" s="367"/>
      <c r="J21" s="367"/>
      <c r="K21" s="367"/>
      <c r="L21" s="367"/>
      <c r="M21" s="367"/>
      <c r="N21" s="367"/>
      <c r="O21" s="367"/>
    </row>
    <row r="22" spans="1:15" ht="15" customHeight="1" x14ac:dyDescent="0.2">
      <c r="B22" s="369" t="s">
        <v>38</v>
      </c>
      <c r="C22" s="376">
        <v>300</v>
      </c>
      <c r="D22" s="371">
        <v>0</v>
      </c>
      <c r="E22" s="378">
        <v>404.5641477142857</v>
      </c>
      <c r="F22" s="374">
        <v>0.88038983599067844</v>
      </c>
      <c r="G22" s="378">
        <v>584.99235714285714</v>
      </c>
      <c r="H22" s="374">
        <v>0.52587400360820291</v>
      </c>
      <c r="I22" s="367"/>
      <c r="J22" s="367"/>
      <c r="K22" s="367"/>
      <c r="L22" s="367"/>
      <c r="M22" s="367"/>
      <c r="N22" s="367"/>
      <c r="O22" s="367"/>
    </row>
    <row r="23" spans="1:15" ht="15" customHeight="1" x14ac:dyDescent="0.2">
      <c r="B23" s="369" t="s">
        <v>45</v>
      </c>
      <c r="C23" s="376" t="s">
        <v>376</v>
      </c>
      <c r="D23" s="371" t="s">
        <v>376</v>
      </c>
      <c r="E23" s="378">
        <v>368.32437499999997</v>
      </c>
      <c r="F23" s="374">
        <v>0.17121460153186505</v>
      </c>
      <c r="G23" s="378">
        <v>520.31159420289839</v>
      </c>
      <c r="H23" s="374">
        <v>0.32589594307022857</v>
      </c>
      <c r="I23" s="367"/>
      <c r="J23" s="367"/>
      <c r="K23" s="367"/>
      <c r="L23" s="367"/>
      <c r="M23" s="367"/>
      <c r="N23" s="367"/>
      <c r="O23" s="367"/>
    </row>
    <row r="24" spans="1:15" ht="15" customHeight="1" x14ac:dyDescent="0.2">
      <c r="B24" s="369" t="s">
        <v>46</v>
      </c>
      <c r="C24" s="376">
        <v>233.93</v>
      </c>
      <c r="D24" s="371">
        <v>0</v>
      </c>
      <c r="E24" s="378" t="s">
        <v>376</v>
      </c>
      <c r="F24" s="374" t="s">
        <v>376</v>
      </c>
      <c r="G24" s="378">
        <v>234.64</v>
      </c>
      <c r="H24" s="374">
        <v>1.2234538485599837</v>
      </c>
      <c r="I24" s="367"/>
      <c r="J24" s="367"/>
      <c r="K24" s="367"/>
      <c r="L24" s="367"/>
      <c r="M24" s="367"/>
      <c r="N24" s="367"/>
      <c r="O24" s="367"/>
    </row>
    <row r="25" spans="1:15" ht="15" customHeight="1" x14ac:dyDescent="0.2">
      <c r="B25" s="369" t="s">
        <v>47</v>
      </c>
      <c r="C25" s="376">
        <v>565.20571428571429</v>
      </c>
      <c r="D25" s="371">
        <v>0.17124253375404608</v>
      </c>
      <c r="E25" s="378">
        <v>852.40230769230766</v>
      </c>
      <c r="F25" s="374">
        <v>0.5678641886309872</v>
      </c>
      <c r="G25" s="378">
        <v>1049.3154545454547</v>
      </c>
      <c r="H25" s="374">
        <v>0.27940773545837005</v>
      </c>
      <c r="I25" s="367"/>
      <c r="J25" s="367"/>
      <c r="K25" s="367"/>
      <c r="L25" s="367"/>
      <c r="M25" s="367"/>
      <c r="N25" s="367"/>
      <c r="O25" s="367"/>
    </row>
    <row r="26" spans="1:15" ht="15" customHeight="1" x14ac:dyDescent="0.2">
      <c r="B26" s="369" t="s">
        <v>48</v>
      </c>
      <c r="C26" s="376">
        <v>270.87657715260008</v>
      </c>
      <c r="D26" s="371">
        <v>0.21969806050213819</v>
      </c>
      <c r="E26" s="378">
        <v>400.37430970149205</v>
      </c>
      <c r="F26" s="374">
        <v>0.27866842128853725</v>
      </c>
      <c r="G26" s="378">
        <v>692.74852301466785</v>
      </c>
      <c r="H26" s="374">
        <v>0.30214164873427485</v>
      </c>
      <c r="I26" s="367"/>
      <c r="J26" s="367"/>
      <c r="K26" s="367"/>
      <c r="L26" s="367"/>
      <c r="M26" s="367"/>
      <c r="N26" s="367"/>
      <c r="O26" s="367"/>
    </row>
    <row r="27" spans="1:15" ht="15" customHeight="1" x14ac:dyDescent="0.2">
      <c r="B27" s="369" t="s">
        <v>49</v>
      </c>
      <c r="C27" s="376" t="s">
        <v>376</v>
      </c>
      <c r="D27" s="371" t="s">
        <v>376</v>
      </c>
      <c r="E27" s="378" t="s">
        <v>376</v>
      </c>
      <c r="F27" s="374" t="s">
        <v>376</v>
      </c>
      <c r="G27" s="378" t="s">
        <v>376</v>
      </c>
      <c r="H27" s="374" t="s">
        <v>376</v>
      </c>
      <c r="I27" s="367"/>
      <c r="J27" s="367"/>
      <c r="K27" s="367"/>
      <c r="L27" s="367"/>
      <c r="M27" s="367"/>
      <c r="N27" s="367"/>
      <c r="O27" s="367"/>
    </row>
    <row r="28" spans="1:15" ht="15" customHeight="1" x14ac:dyDescent="0.2">
      <c r="B28" s="369" t="s">
        <v>4</v>
      </c>
      <c r="C28" s="376" t="s">
        <v>376</v>
      </c>
      <c r="D28" s="371" t="s">
        <v>376</v>
      </c>
      <c r="E28" s="378" t="s">
        <v>376</v>
      </c>
      <c r="F28" s="374" t="s">
        <v>376</v>
      </c>
      <c r="G28" s="378" t="s">
        <v>376</v>
      </c>
      <c r="H28" s="374" t="s">
        <v>376</v>
      </c>
      <c r="I28" s="367"/>
      <c r="J28" s="367"/>
      <c r="K28" s="367"/>
      <c r="L28" s="367"/>
      <c r="M28" s="367"/>
      <c r="N28" s="367"/>
      <c r="O28" s="367"/>
    </row>
    <row r="29" spans="1:15" ht="15" customHeight="1" x14ac:dyDescent="0.2">
      <c r="B29" s="370" t="s">
        <v>3</v>
      </c>
      <c r="C29" s="379">
        <v>275.02076137418686</v>
      </c>
      <c r="D29" s="372">
        <v>0.32358760761948713</v>
      </c>
      <c r="E29" s="379">
        <v>427.06615456002658</v>
      </c>
      <c r="F29" s="375">
        <v>0.44428626937451948</v>
      </c>
      <c r="G29" s="379">
        <v>686.01905496453981</v>
      </c>
      <c r="H29" s="375">
        <v>0.36075185047873726</v>
      </c>
      <c r="I29" s="367"/>
      <c r="J29" s="367"/>
      <c r="K29" s="367"/>
      <c r="L29" s="367"/>
      <c r="M29" s="367"/>
      <c r="N29" s="367"/>
      <c r="O29" s="367"/>
    </row>
    <row r="30" spans="1:15" x14ac:dyDescent="0.2">
      <c r="A30" s="367"/>
      <c r="B30" s="367"/>
      <c r="C30" s="367"/>
      <c r="D30" s="367"/>
      <c r="E30" s="367"/>
      <c r="F30" s="367"/>
      <c r="G30" s="367"/>
      <c r="H30" s="367"/>
      <c r="I30" s="367"/>
      <c r="J30" s="367"/>
      <c r="K30" s="367"/>
      <c r="L30" s="367"/>
      <c r="M30" s="367"/>
      <c r="N30" s="367"/>
      <c r="O30" s="367"/>
    </row>
    <row r="31" spans="1:15" ht="12.75" customHeight="1" x14ac:dyDescent="0.2">
      <c r="B31" s="851" t="s">
        <v>198</v>
      </c>
      <c r="C31" s="851"/>
      <c r="D31" s="851"/>
      <c r="E31" s="851"/>
      <c r="F31" s="851"/>
      <c r="G31" s="851"/>
      <c r="H31" s="851"/>
      <c r="I31" s="627"/>
      <c r="J31" s="627"/>
      <c r="K31" s="627"/>
      <c r="L31" s="627"/>
      <c r="M31" s="627"/>
      <c r="N31" s="627"/>
      <c r="O31" s="627"/>
    </row>
    <row r="32" spans="1:15" ht="36.75" customHeight="1" x14ac:dyDescent="0.2">
      <c r="B32" s="1203" t="s">
        <v>300</v>
      </c>
      <c r="C32" s="1203"/>
      <c r="D32" s="1203"/>
      <c r="E32" s="1203"/>
      <c r="F32" s="1203"/>
      <c r="G32" s="1203"/>
      <c r="H32" s="1203"/>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76">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2" customFormat="1" x14ac:dyDescent="0.2">
      <c r="A1" s="362" t="s">
        <v>102</v>
      </c>
      <c r="B1" s="362" t="s">
        <v>70</v>
      </c>
      <c r="C1" s="362" t="s">
        <v>203</v>
      </c>
      <c r="I1" s="362" t="s">
        <v>102</v>
      </c>
      <c r="J1" s="362" t="s">
        <v>70</v>
      </c>
      <c r="Q1" s="362" t="s">
        <v>87</v>
      </c>
    </row>
    <row r="2" spans="1:18" s="362" customFormat="1" x14ac:dyDescent="0.2"/>
    <row r="3" spans="1:18" s="362" customFormat="1" x14ac:dyDescent="0.2"/>
    <row r="4" spans="1:18" s="362" customFormat="1" x14ac:dyDescent="0.2"/>
    <row r="5" spans="1:18" s="362" customFormat="1" ht="16.5" customHeight="1" x14ac:dyDescent="0.2"/>
    <row r="6" spans="1:18" s="7" customFormat="1" ht="42.75" customHeight="1" x14ac:dyDescent="0.2">
      <c r="A6" s="365"/>
      <c r="B6" s="1196" t="s">
        <v>468</v>
      </c>
      <c r="C6" s="1196"/>
      <c r="D6" s="1196"/>
      <c r="E6" s="1196"/>
      <c r="F6" s="1196"/>
      <c r="G6" s="1196"/>
      <c r="H6" s="1196"/>
      <c r="I6" s="1196"/>
      <c r="J6" s="390"/>
      <c r="K6" s="390"/>
      <c r="L6" s="390"/>
      <c r="M6" s="363"/>
      <c r="N6" s="363"/>
      <c r="O6" s="363"/>
      <c r="P6" s="363"/>
      <c r="Q6" s="363"/>
      <c r="R6" s="363"/>
    </row>
    <row r="7" spans="1:18" s="7" customFormat="1" ht="15.75" customHeight="1" x14ac:dyDescent="0.2">
      <c r="A7" s="365"/>
      <c r="B7" s="1197" t="str">
        <f>porsaad!B6</f>
        <v>Situación a 28 de febrero de 2023</v>
      </c>
      <c r="C7" s="1197"/>
      <c r="D7" s="1197"/>
      <c r="E7" s="1197"/>
      <c r="F7" s="1197"/>
      <c r="G7" s="1197"/>
      <c r="H7" s="1197"/>
      <c r="I7" s="1197"/>
      <c r="J7" s="402"/>
      <c r="K7" s="402"/>
      <c r="L7" s="402"/>
      <c r="M7" s="364"/>
      <c r="N7" s="364"/>
      <c r="O7" s="364"/>
      <c r="P7" s="364"/>
      <c r="Q7" s="364"/>
      <c r="R7" s="364"/>
    </row>
    <row r="8" spans="1:18" s="362" customFormat="1" ht="6" customHeight="1" x14ac:dyDescent="0.2">
      <c r="A8" s="366"/>
      <c r="B8" s="366"/>
      <c r="C8" s="366"/>
      <c r="D8" s="366"/>
      <c r="E8" s="366"/>
      <c r="F8" s="366"/>
      <c r="G8" s="366"/>
      <c r="H8" s="366"/>
      <c r="I8" s="366"/>
      <c r="J8" s="366"/>
      <c r="K8" s="366"/>
      <c r="L8" s="366"/>
    </row>
    <row r="9" spans="1:18" ht="15" x14ac:dyDescent="0.25">
      <c r="B9" s="1204" t="s">
        <v>15</v>
      </c>
      <c r="C9" s="1206" t="s">
        <v>51</v>
      </c>
      <c r="D9" s="1207"/>
      <c r="E9" s="1206" t="s">
        <v>36</v>
      </c>
      <c r="F9" s="1208"/>
      <c r="G9" s="1207" t="s">
        <v>35</v>
      </c>
      <c r="H9" s="1208"/>
      <c r="I9" s="367"/>
      <c r="J9" s="367"/>
      <c r="K9" s="367"/>
      <c r="L9" s="367"/>
      <c r="M9" s="367"/>
      <c r="N9" s="367"/>
      <c r="O9" s="367"/>
    </row>
    <row r="10" spans="1:18" ht="46.5" customHeight="1" x14ac:dyDescent="0.2">
      <c r="B10" s="1205"/>
      <c r="C10" s="443" t="s">
        <v>140</v>
      </c>
      <c r="D10" s="444" t="s">
        <v>165</v>
      </c>
      <c r="E10" s="443" t="s">
        <v>140</v>
      </c>
      <c r="F10" s="444" t="s">
        <v>165</v>
      </c>
      <c r="G10" s="443" t="s">
        <v>140</v>
      </c>
      <c r="H10" s="445" t="s">
        <v>165</v>
      </c>
      <c r="I10" s="367"/>
      <c r="J10" s="367"/>
      <c r="K10" s="367"/>
      <c r="L10" s="367"/>
      <c r="M10" s="367"/>
      <c r="N10" s="367"/>
      <c r="O10" s="367"/>
    </row>
    <row r="11" spans="1:18" ht="15" customHeight="1" x14ac:dyDescent="0.2">
      <c r="B11" s="368" t="s">
        <v>11</v>
      </c>
      <c r="C11" s="376" t="s">
        <v>376</v>
      </c>
      <c r="D11" s="371" t="s">
        <v>376</v>
      </c>
      <c r="E11" s="377" t="s">
        <v>376</v>
      </c>
      <c r="F11" s="373" t="s">
        <v>376</v>
      </c>
      <c r="G11" s="377" t="s">
        <v>376</v>
      </c>
      <c r="H11" s="373" t="s">
        <v>376</v>
      </c>
      <c r="I11" s="367"/>
      <c r="J11" s="367"/>
      <c r="K11" s="367"/>
      <c r="L11" s="367"/>
      <c r="M11" s="367"/>
      <c r="N11" s="367"/>
      <c r="O11" s="367"/>
    </row>
    <row r="12" spans="1:18" ht="15" customHeight="1" x14ac:dyDescent="0.2">
      <c r="B12" s="369" t="s">
        <v>10</v>
      </c>
      <c r="C12" s="376">
        <v>124.94666666666667</v>
      </c>
      <c r="D12" s="371">
        <v>0.67851440770305693</v>
      </c>
      <c r="E12" s="378">
        <v>130</v>
      </c>
      <c r="F12" s="374">
        <v>0</v>
      </c>
      <c r="G12" s="378">
        <v>290</v>
      </c>
      <c r="H12" s="374">
        <v>0</v>
      </c>
      <c r="I12" s="367"/>
      <c r="J12" s="367"/>
      <c r="K12" s="367"/>
      <c r="L12" s="367"/>
      <c r="M12" s="367"/>
      <c r="N12" s="367"/>
      <c r="O12" s="367"/>
    </row>
    <row r="13" spans="1:18" ht="15" customHeight="1" x14ac:dyDescent="0.2">
      <c r="B13" s="369" t="s">
        <v>40</v>
      </c>
      <c r="C13" s="376">
        <v>138.03194805194806</v>
      </c>
      <c r="D13" s="371">
        <v>0.2384289932592166</v>
      </c>
      <c r="E13" s="378">
        <v>224.75819999999993</v>
      </c>
      <c r="F13" s="374">
        <v>0.44540907105264527</v>
      </c>
      <c r="G13" s="378">
        <v>340.56785714285746</v>
      </c>
      <c r="H13" s="374">
        <v>0.39128873737219011</v>
      </c>
      <c r="I13" s="367"/>
      <c r="J13" s="367"/>
      <c r="K13" s="367"/>
      <c r="L13" s="367"/>
      <c r="M13" s="367"/>
      <c r="N13" s="367"/>
      <c r="O13" s="367"/>
    </row>
    <row r="14" spans="1:18" ht="15" customHeight="1" x14ac:dyDescent="0.2">
      <c r="B14" s="369" t="s">
        <v>41</v>
      </c>
      <c r="C14" s="376" t="s">
        <v>376</v>
      </c>
      <c r="D14" s="371" t="s">
        <v>376</v>
      </c>
      <c r="E14" s="378" t="s">
        <v>376</v>
      </c>
      <c r="F14" s="374" t="s">
        <v>376</v>
      </c>
      <c r="G14" s="378" t="s">
        <v>376</v>
      </c>
      <c r="H14" s="374" t="s">
        <v>376</v>
      </c>
      <c r="I14" s="367"/>
      <c r="J14" s="367"/>
      <c r="K14" s="367"/>
      <c r="L14" s="367"/>
      <c r="M14" s="367"/>
      <c r="N14" s="367"/>
      <c r="O14" s="367"/>
    </row>
    <row r="15" spans="1:18" ht="15" customHeight="1" x14ac:dyDescent="0.2">
      <c r="B15" s="369" t="s">
        <v>9</v>
      </c>
      <c r="C15" s="376">
        <v>258.06632379952765</v>
      </c>
      <c r="D15" s="371">
        <v>0.25029041127931334</v>
      </c>
      <c r="E15" s="378">
        <v>367.87314742590189</v>
      </c>
      <c r="F15" s="374">
        <v>0.21520696002377501</v>
      </c>
      <c r="G15" s="378">
        <v>599.01284073890633</v>
      </c>
      <c r="H15" s="374">
        <v>0.22346529900073392</v>
      </c>
      <c r="I15" s="367"/>
      <c r="J15" s="367"/>
      <c r="K15" s="367"/>
      <c r="L15" s="367"/>
      <c r="M15" s="367"/>
      <c r="N15" s="367"/>
      <c r="O15" s="367"/>
    </row>
    <row r="16" spans="1:18" ht="15" customHeight="1" x14ac:dyDescent="0.2">
      <c r="B16" s="369" t="s">
        <v>8</v>
      </c>
      <c r="C16" s="376" t="s">
        <v>376</v>
      </c>
      <c r="D16" s="371" t="s">
        <v>376</v>
      </c>
      <c r="E16" s="378" t="s">
        <v>376</v>
      </c>
      <c r="F16" s="374" t="s">
        <v>376</v>
      </c>
      <c r="G16" s="378" t="s">
        <v>376</v>
      </c>
      <c r="H16" s="374" t="s">
        <v>376</v>
      </c>
      <c r="I16" s="367"/>
      <c r="J16" s="367"/>
      <c r="K16" s="367"/>
      <c r="L16" s="367"/>
      <c r="M16" s="367"/>
      <c r="N16" s="367"/>
      <c r="O16" s="367"/>
    </row>
    <row r="17" spans="1:15" ht="15" customHeight="1" x14ac:dyDescent="0.2">
      <c r="B17" s="369" t="s">
        <v>7</v>
      </c>
      <c r="C17" s="376">
        <v>220.62925562434037</v>
      </c>
      <c r="D17" s="371">
        <v>0.48037359394940266</v>
      </c>
      <c r="E17" s="378">
        <v>356.10556990636059</v>
      </c>
      <c r="F17" s="374">
        <v>0.59023189552183841</v>
      </c>
      <c r="G17" s="378">
        <v>517.71622406638949</v>
      </c>
      <c r="H17" s="374">
        <v>0.50152773547122398</v>
      </c>
      <c r="I17" s="367"/>
      <c r="J17" s="367"/>
      <c r="K17" s="367"/>
      <c r="L17" s="367"/>
      <c r="M17" s="367"/>
      <c r="N17" s="367"/>
      <c r="O17" s="367"/>
    </row>
    <row r="18" spans="1:15" ht="15" customHeight="1" x14ac:dyDescent="0.2">
      <c r="B18" s="369" t="s">
        <v>43</v>
      </c>
      <c r="C18" s="376">
        <v>167.45923690205015</v>
      </c>
      <c r="D18" s="371">
        <v>0.36947354735514948</v>
      </c>
      <c r="E18" s="378">
        <v>289.34437500000035</v>
      </c>
      <c r="F18" s="374">
        <v>0.40709473777114746</v>
      </c>
      <c r="G18" s="378">
        <v>419.08992907801394</v>
      </c>
      <c r="H18" s="374">
        <v>0.52820900712520968</v>
      </c>
      <c r="I18" s="367"/>
      <c r="J18" s="367"/>
      <c r="K18" s="367"/>
      <c r="L18" s="367"/>
      <c r="M18" s="367"/>
      <c r="N18" s="367"/>
      <c r="O18" s="367"/>
    </row>
    <row r="19" spans="1:15" ht="15" customHeight="1" x14ac:dyDescent="0.2">
      <c r="B19" s="369" t="s">
        <v>44</v>
      </c>
      <c r="C19" s="376">
        <v>221.28014634146348</v>
      </c>
      <c r="D19" s="371">
        <v>0.14220180394684243</v>
      </c>
      <c r="E19" s="378">
        <v>291.83217866910195</v>
      </c>
      <c r="F19" s="374">
        <v>0.17906523023439977</v>
      </c>
      <c r="G19" s="378">
        <v>503.61394773039916</v>
      </c>
      <c r="H19" s="374">
        <v>0.17643206824334173</v>
      </c>
      <c r="I19" s="367"/>
      <c r="J19" s="367"/>
      <c r="K19" s="367"/>
      <c r="L19" s="367"/>
      <c r="M19" s="367"/>
      <c r="N19" s="367"/>
      <c r="O19" s="367"/>
    </row>
    <row r="20" spans="1:15" ht="15" customHeight="1" x14ac:dyDescent="0.2">
      <c r="B20" s="369" t="s">
        <v>6</v>
      </c>
      <c r="C20" s="376">
        <v>253.56728968848913</v>
      </c>
      <c r="D20" s="371">
        <v>0.11058573083525546</v>
      </c>
      <c r="E20" s="378">
        <v>389.51773424657529</v>
      </c>
      <c r="F20" s="374">
        <v>9.3120328447188927E-2</v>
      </c>
      <c r="G20" s="441">
        <v>694.35649759743717</v>
      </c>
      <c r="H20" s="374">
        <v>0.11148974950697436</v>
      </c>
      <c r="I20" s="367"/>
      <c r="J20" s="367"/>
      <c r="K20" s="367"/>
      <c r="L20" s="367"/>
      <c r="M20" s="367"/>
      <c r="N20" s="367"/>
      <c r="O20" s="367"/>
    </row>
    <row r="21" spans="1:15" ht="15" customHeight="1" x14ac:dyDescent="0.2">
      <c r="B21" s="369" t="s">
        <v>5</v>
      </c>
      <c r="C21" s="376">
        <v>190.00665993788598</v>
      </c>
      <c r="D21" s="371">
        <v>0.31872315397034784</v>
      </c>
      <c r="E21" s="378">
        <v>346.08793989336851</v>
      </c>
      <c r="F21" s="374">
        <v>0.29378998835522147</v>
      </c>
      <c r="G21" s="378">
        <v>605.44356416147946</v>
      </c>
      <c r="H21" s="374">
        <v>0.27283817553491496</v>
      </c>
      <c r="I21" s="367"/>
      <c r="J21" s="367"/>
      <c r="K21" s="367"/>
      <c r="L21" s="367"/>
      <c r="M21" s="367"/>
      <c r="N21" s="367"/>
      <c r="O21" s="367"/>
    </row>
    <row r="22" spans="1:15" ht="15" customHeight="1" x14ac:dyDescent="0.2">
      <c r="B22" s="369" t="s">
        <v>38</v>
      </c>
      <c r="C22" s="376">
        <v>182.57367231638401</v>
      </c>
      <c r="D22" s="371">
        <v>0.39233088871128746</v>
      </c>
      <c r="E22" s="378">
        <v>239.17882867132849</v>
      </c>
      <c r="F22" s="374">
        <v>0.41273362210367759</v>
      </c>
      <c r="G22" s="378">
        <v>375.10310776942327</v>
      </c>
      <c r="H22" s="374">
        <v>0.43906660733203012</v>
      </c>
      <c r="I22" s="367"/>
      <c r="J22" s="367"/>
      <c r="K22" s="367"/>
      <c r="L22" s="367"/>
      <c r="M22" s="367"/>
      <c r="N22" s="367"/>
      <c r="O22" s="367"/>
    </row>
    <row r="23" spans="1:15" ht="15" customHeight="1" x14ac:dyDescent="0.2">
      <c r="B23" s="369" t="s">
        <v>45</v>
      </c>
      <c r="C23" s="376">
        <v>296.97481086323955</v>
      </c>
      <c r="D23" s="371">
        <v>6.1725468450550242E-2</v>
      </c>
      <c r="E23" s="378">
        <v>313.20907482993169</v>
      </c>
      <c r="F23" s="374">
        <v>0.15257013631730826</v>
      </c>
      <c r="G23" s="378">
        <v>444.6479569892436</v>
      </c>
      <c r="H23" s="374">
        <v>0.26853401715374214</v>
      </c>
      <c r="I23" s="367"/>
      <c r="J23" s="367"/>
      <c r="K23" s="367"/>
      <c r="L23" s="367"/>
      <c r="M23" s="367"/>
      <c r="N23" s="367"/>
      <c r="O23" s="367"/>
    </row>
    <row r="24" spans="1:15" ht="15" customHeight="1" x14ac:dyDescent="0.2">
      <c r="B24" s="369" t="s">
        <v>46</v>
      </c>
      <c r="C24" s="376">
        <v>140.11789473684209</v>
      </c>
      <c r="D24" s="371">
        <v>0.31082530078876563</v>
      </c>
      <c r="E24" s="378">
        <v>154</v>
      </c>
      <c r="F24" s="374">
        <v>0</v>
      </c>
      <c r="G24" s="378">
        <v>522.24666666666667</v>
      </c>
      <c r="H24" s="374">
        <v>0.31407538503802596</v>
      </c>
      <c r="I24" s="367"/>
      <c r="J24" s="367"/>
      <c r="K24" s="367"/>
      <c r="L24" s="367"/>
      <c r="M24" s="367"/>
      <c r="N24" s="367"/>
      <c r="O24" s="367"/>
    </row>
    <row r="25" spans="1:15" ht="15" customHeight="1" x14ac:dyDescent="0.2">
      <c r="B25" s="369" t="s">
        <v>47</v>
      </c>
      <c r="C25" s="376">
        <v>223.13507425742552</v>
      </c>
      <c r="D25" s="371">
        <v>0.39347042786928199</v>
      </c>
      <c r="E25" s="378">
        <v>462.14354561101572</v>
      </c>
      <c r="F25" s="374">
        <v>0.28204830248356993</v>
      </c>
      <c r="G25" s="378">
        <v>546.5122194513707</v>
      </c>
      <c r="H25" s="374">
        <v>0.26926022267454131</v>
      </c>
      <c r="I25" s="367"/>
      <c r="J25" s="367"/>
      <c r="K25" s="367"/>
      <c r="L25" s="367"/>
      <c r="M25" s="367"/>
      <c r="N25" s="367"/>
      <c r="O25" s="367"/>
    </row>
    <row r="26" spans="1:15" ht="15" customHeight="1" x14ac:dyDescent="0.2">
      <c r="B26" s="369" t="s">
        <v>48</v>
      </c>
      <c r="C26" s="376" t="s">
        <v>376</v>
      </c>
      <c r="D26" s="371" t="s">
        <v>376</v>
      </c>
      <c r="E26" s="378" t="s">
        <v>376</v>
      </c>
      <c r="F26" s="374" t="s">
        <v>376</v>
      </c>
      <c r="G26" s="378" t="s">
        <v>376</v>
      </c>
      <c r="H26" s="374" t="s">
        <v>376</v>
      </c>
      <c r="I26" s="367"/>
      <c r="J26" s="367"/>
      <c r="K26" s="367"/>
      <c r="L26" s="367"/>
      <c r="M26" s="367"/>
      <c r="N26" s="367"/>
      <c r="O26" s="367"/>
    </row>
    <row r="27" spans="1:15" ht="15" customHeight="1" x14ac:dyDescent="0.2">
      <c r="B27" s="369" t="s">
        <v>49</v>
      </c>
      <c r="C27" s="376" t="s">
        <v>376</v>
      </c>
      <c r="D27" s="371" t="s">
        <v>376</v>
      </c>
      <c r="E27" s="378" t="s">
        <v>376</v>
      </c>
      <c r="F27" s="374" t="s">
        <v>376</v>
      </c>
      <c r="G27" s="378" t="s">
        <v>376</v>
      </c>
      <c r="H27" s="374" t="s">
        <v>376</v>
      </c>
      <c r="I27" s="367"/>
      <c r="J27" s="367"/>
      <c r="K27" s="367"/>
      <c r="L27" s="367"/>
      <c r="M27" s="367"/>
      <c r="N27" s="367"/>
      <c r="O27" s="367"/>
    </row>
    <row r="28" spans="1:15" ht="15" customHeight="1" x14ac:dyDescent="0.2">
      <c r="B28" s="369" t="s">
        <v>4</v>
      </c>
      <c r="C28" s="376" t="s">
        <v>376</v>
      </c>
      <c r="D28" s="371" t="s">
        <v>376</v>
      </c>
      <c r="E28" s="378" t="s">
        <v>376</v>
      </c>
      <c r="F28" s="374" t="s">
        <v>376</v>
      </c>
      <c r="G28" s="378" t="s">
        <v>376</v>
      </c>
      <c r="H28" s="374" t="s">
        <v>376</v>
      </c>
      <c r="I28" s="367"/>
      <c r="J28" s="367"/>
      <c r="K28" s="367"/>
      <c r="L28" s="367"/>
      <c r="M28" s="367"/>
      <c r="N28" s="367"/>
      <c r="O28" s="367"/>
    </row>
    <row r="29" spans="1:15" ht="15" customHeight="1" x14ac:dyDescent="0.2">
      <c r="B29" s="370" t="s">
        <v>3</v>
      </c>
      <c r="C29" s="379">
        <v>225.56306842696949</v>
      </c>
      <c r="D29" s="372">
        <v>0.31087114887996792</v>
      </c>
      <c r="E29" s="379">
        <v>351.19192006755804</v>
      </c>
      <c r="F29" s="375">
        <v>0.34289632268248132</v>
      </c>
      <c r="G29" s="379">
        <v>569.97550805828519</v>
      </c>
      <c r="H29" s="375">
        <v>0.32104985432894456</v>
      </c>
      <c r="I29" s="367"/>
      <c r="J29" s="367"/>
      <c r="K29" s="367"/>
      <c r="L29" s="367"/>
      <c r="M29" s="367"/>
      <c r="N29" s="367"/>
      <c r="O29" s="367"/>
    </row>
    <row r="30" spans="1:15" x14ac:dyDescent="0.2">
      <c r="A30" s="367"/>
      <c r="B30" s="367"/>
      <c r="C30" s="367"/>
      <c r="D30" s="367"/>
      <c r="E30" s="367"/>
      <c r="F30" s="367"/>
      <c r="G30" s="367"/>
      <c r="H30" s="367"/>
      <c r="I30" s="367"/>
      <c r="J30" s="367"/>
      <c r="K30" s="367"/>
      <c r="L30" s="367"/>
      <c r="M30" s="367"/>
      <c r="N30" s="367"/>
      <c r="O30" s="367"/>
    </row>
    <row r="31" spans="1:15" ht="12.75" customHeight="1" x14ac:dyDescent="0.2">
      <c r="B31" s="851" t="s">
        <v>198</v>
      </c>
      <c r="C31" s="851"/>
      <c r="D31" s="851"/>
      <c r="E31" s="851"/>
      <c r="F31" s="851"/>
      <c r="G31" s="851"/>
      <c r="H31" s="851"/>
      <c r="I31" s="627"/>
      <c r="J31" s="627"/>
      <c r="K31" s="627"/>
      <c r="L31" s="627"/>
      <c r="M31" s="627"/>
      <c r="N31" s="627"/>
      <c r="O31" s="627"/>
    </row>
    <row r="32" spans="1:15" ht="36.75" customHeight="1" x14ac:dyDescent="0.2">
      <c r="B32" s="1203" t="s">
        <v>300</v>
      </c>
      <c r="C32" s="1203"/>
      <c r="D32" s="1203"/>
      <c r="E32" s="1203"/>
      <c r="F32" s="1203"/>
      <c r="G32" s="1203"/>
      <c r="H32" s="1203"/>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11">
    <tabColor theme="0"/>
    <pageSetUpPr fitToPage="1"/>
  </sheetPr>
  <dimension ref="A1:W26"/>
  <sheetViews>
    <sheetView zoomScaleNormal="100" workbookViewId="0"/>
  </sheetViews>
  <sheetFormatPr baseColWidth="10" defaultColWidth="11.42578125" defaultRowHeight="15" x14ac:dyDescent="0.25"/>
  <cols>
    <col min="1" max="1" width="1.85546875" style="872" customWidth="1"/>
    <col min="2" max="2" width="24.5703125" style="872" customWidth="1"/>
    <col min="3" max="8" width="10.85546875" style="872" customWidth="1"/>
    <col min="9" max="10" width="7.140625" style="872" customWidth="1"/>
    <col min="11" max="11" width="7.7109375" style="872" customWidth="1"/>
    <col min="12" max="17" width="8.28515625" style="872" customWidth="1"/>
    <col min="18" max="19" width="7.7109375" style="872" customWidth="1"/>
    <col min="20" max="20" width="11.42578125" style="872" customWidth="1"/>
    <col min="21" max="21" width="11.42578125" style="872"/>
    <col min="22" max="22" width="11.85546875" style="872" bestFit="1" customWidth="1"/>
    <col min="23" max="16384" width="11.42578125" style="872"/>
  </cols>
  <sheetData>
    <row r="1" spans="1:21" x14ac:dyDescent="0.25">
      <c r="A1" s="871"/>
      <c r="B1" s="871"/>
      <c r="H1" s="873"/>
      <c r="I1" s="873"/>
    </row>
    <row r="2" spans="1:21" ht="48.75" customHeight="1" x14ac:dyDescent="0.25">
      <c r="A2" s="871"/>
      <c r="B2" s="871"/>
      <c r="H2" s="873"/>
      <c r="I2" s="873"/>
    </row>
    <row r="3" spans="1:21" ht="24" customHeight="1" x14ac:dyDescent="0.25">
      <c r="A3" s="871"/>
      <c r="B3" s="1046" t="s">
        <v>381</v>
      </c>
      <c r="C3" s="1046"/>
      <c r="D3" s="1046"/>
      <c r="E3" s="1046"/>
      <c r="F3" s="1046"/>
      <c r="G3" s="1046"/>
      <c r="H3" s="1046"/>
      <c r="I3" s="1046"/>
      <c r="J3" s="1046"/>
      <c r="K3" s="1046"/>
      <c r="L3" s="1046"/>
      <c r="M3" s="1046"/>
      <c r="N3" s="1046"/>
      <c r="O3" s="1046"/>
      <c r="P3" s="1046"/>
      <c r="Q3" s="1046"/>
      <c r="R3" s="1046"/>
    </row>
    <row r="5" spans="1:21" x14ac:dyDescent="0.25">
      <c r="B5" s="874"/>
      <c r="C5" s="1042" t="s">
        <v>378</v>
      </c>
      <c r="D5" s="1042"/>
      <c r="E5" s="1042"/>
      <c r="F5" s="1042"/>
      <c r="G5" s="1042"/>
      <c r="H5" s="1042"/>
      <c r="I5" s="1042"/>
      <c r="J5" s="1042" t="s">
        <v>352</v>
      </c>
      <c r="K5" s="1042"/>
      <c r="L5" s="1042"/>
      <c r="M5" s="1042"/>
      <c r="N5" s="1042"/>
      <c r="O5" s="1042"/>
      <c r="P5" s="1042"/>
      <c r="Q5" s="1042"/>
      <c r="R5" s="1042"/>
      <c r="S5" s="1042"/>
    </row>
    <row r="6" spans="1:21" ht="21" customHeight="1" x14ac:dyDescent="0.25">
      <c r="B6" s="874"/>
      <c r="C6" s="1043"/>
      <c r="D6" s="1043"/>
      <c r="E6" s="1043"/>
      <c r="F6" s="1043"/>
      <c r="G6" s="1043"/>
      <c r="H6" s="1043"/>
      <c r="I6" s="1043"/>
      <c r="J6" s="1043">
        <v>43830</v>
      </c>
      <c r="K6" s="1044"/>
      <c r="L6" s="1045">
        <v>44196</v>
      </c>
      <c r="M6" s="1045"/>
      <c r="N6" s="1045">
        <v>44561</v>
      </c>
      <c r="O6" s="1045"/>
      <c r="P6" s="1045">
        <v>44926</v>
      </c>
      <c r="Q6" s="1045"/>
      <c r="R6" s="1045">
        <v>44985</v>
      </c>
      <c r="S6" s="1045"/>
    </row>
    <row r="7" spans="1:21" x14ac:dyDescent="0.25">
      <c r="B7" s="943"/>
      <c r="C7" s="876">
        <v>43465</v>
      </c>
      <c r="D7" s="876">
        <v>43830</v>
      </c>
      <c r="E7" s="876">
        <v>44196</v>
      </c>
      <c r="F7" s="876">
        <v>44561</v>
      </c>
      <c r="G7" s="876">
        <v>44926</v>
      </c>
      <c r="H7" s="876">
        <v>44985</v>
      </c>
      <c r="I7" s="876"/>
      <c r="J7" s="876" t="s">
        <v>31</v>
      </c>
      <c r="K7" s="876" t="s">
        <v>353</v>
      </c>
      <c r="L7" s="876" t="s">
        <v>31</v>
      </c>
      <c r="M7" s="876" t="s">
        <v>353</v>
      </c>
      <c r="N7" s="876" t="s">
        <v>31</v>
      </c>
      <c r="O7" s="876" t="s">
        <v>353</v>
      </c>
      <c r="P7" s="876" t="s">
        <v>31</v>
      </c>
      <c r="Q7" s="876" t="s">
        <v>353</v>
      </c>
      <c r="R7" s="876" t="s">
        <v>31</v>
      </c>
      <c r="S7" s="876" t="s">
        <v>353</v>
      </c>
    </row>
    <row r="8" spans="1:21" ht="15" customHeight="1" x14ac:dyDescent="0.25">
      <c r="B8" s="915" t="s">
        <v>11</v>
      </c>
      <c r="C8" s="922">
        <v>212243</v>
      </c>
      <c r="D8" s="922">
        <v>220375</v>
      </c>
      <c r="E8" s="922">
        <v>228555</v>
      </c>
      <c r="F8" s="922">
        <v>257227</v>
      </c>
      <c r="G8" s="922">
        <v>270632</v>
      </c>
      <c r="H8" s="922">
        <v>270247</v>
      </c>
      <c r="I8" s="887"/>
      <c r="J8" s="923">
        <v>3.8314573389935047E-2</v>
      </c>
      <c r="K8" s="922">
        <v>8132</v>
      </c>
      <c r="L8" s="924">
        <v>3.7118547929665402E-2</v>
      </c>
      <c r="M8" s="925">
        <v>8180</v>
      </c>
      <c r="N8" s="924">
        <v>0.12544901664807151</v>
      </c>
      <c r="O8" s="925">
        <v>28672</v>
      </c>
      <c r="P8" s="924">
        <v>5.2113502859342242E-2</v>
      </c>
      <c r="Q8" s="925">
        <v>13405</v>
      </c>
      <c r="R8" s="926">
        <v>4.7473052221132628E-2</v>
      </c>
      <c r="S8" s="925">
        <v>12248</v>
      </c>
    </row>
    <row r="9" spans="1:21" x14ac:dyDescent="0.25">
      <c r="B9" s="944" t="s">
        <v>10</v>
      </c>
      <c r="C9" s="892">
        <v>29146</v>
      </c>
      <c r="D9" s="892">
        <v>32952</v>
      </c>
      <c r="E9" s="892">
        <v>31533</v>
      </c>
      <c r="F9" s="892">
        <v>35145</v>
      </c>
      <c r="G9" s="892">
        <v>37547</v>
      </c>
      <c r="H9" s="892">
        <v>37626</v>
      </c>
      <c r="I9" s="893"/>
      <c r="J9" s="894">
        <v>0.13058395663212785</v>
      </c>
      <c r="K9" s="892">
        <v>3806</v>
      </c>
      <c r="L9" s="897">
        <v>-4.3062636562272383E-2</v>
      </c>
      <c r="M9" s="895">
        <v>-1419</v>
      </c>
      <c r="N9" s="897">
        <v>0.11454666539815439</v>
      </c>
      <c r="O9" s="895">
        <v>3612</v>
      </c>
      <c r="P9" s="897">
        <v>6.8345426091904971E-2</v>
      </c>
      <c r="Q9" s="895">
        <v>2402</v>
      </c>
      <c r="R9" s="896">
        <v>6.6285034148553246E-2</v>
      </c>
      <c r="S9" s="895">
        <v>2339</v>
      </c>
    </row>
    <row r="10" spans="1:21" x14ac:dyDescent="0.25">
      <c r="B10" s="944" t="s">
        <v>40</v>
      </c>
      <c r="C10" s="892">
        <v>22049</v>
      </c>
      <c r="D10" s="892">
        <v>21083</v>
      </c>
      <c r="E10" s="892">
        <v>24199</v>
      </c>
      <c r="F10" s="892">
        <v>27700</v>
      </c>
      <c r="G10" s="892">
        <v>28977</v>
      </c>
      <c r="H10" s="892">
        <v>28697</v>
      </c>
      <c r="I10" s="893"/>
      <c r="J10" s="894">
        <v>-4.3811510726110003E-2</v>
      </c>
      <c r="K10" s="892">
        <v>-966</v>
      </c>
      <c r="L10" s="897">
        <v>0.14779680311151155</v>
      </c>
      <c r="M10" s="895">
        <v>3116</v>
      </c>
      <c r="N10" s="897">
        <v>0.14467539980990951</v>
      </c>
      <c r="O10" s="895">
        <v>3501</v>
      </c>
      <c r="P10" s="897">
        <v>4.6101083032491053E-2</v>
      </c>
      <c r="Q10" s="895">
        <v>1277</v>
      </c>
      <c r="R10" s="896">
        <v>3.5955380672177961E-2</v>
      </c>
      <c r="S10" s="895">
        <v>996</v>
      </c>
    </row>
    <row r="11" spans="1:21" x14ac:dyDescent="0.25">
      <c r="B11" s="944" t="s">
        <v>41</v>
      </c>
      <c r="C11" s="892">
        <v>17328</v>
      </c>
      <c r="D11" s="892">
        <v>20674</v>
      </c>
      <c r="E11" s="892">
        <v>23074</v>
      </c>
      <c r="F11" s="892">
        <v>24476</v>
      </c>
      <c r="G11" s="892">
        <v>26198</v>
      </c>
      <c r="H11" s="892">
        <v>26794</v>
      </c>
      <c r="I11" s="893"/>
      <c r="J11" s="894">
        <v>0.19309787626962138</v>
      </c>
      <c r="K11" s="892">
        <v>3346</v>
      </c>
      <c r="L11" s="897">
        <v>0.11608783979878101</v>
      </c>
      <c r="M11" s="895">
        <v>2400</v>
      </c>
      <c r="N11" s="897">
        <v>6.0761029730432625E-2</v>
      </c>
      <c r="O11" s="895">
        <v>1402</v>
      </c>
      <c r="P11" s="897">
        <v>7.0354633109985354E-2</v>
      </c>
      <c r="Q11" s="895">
        <v>1722</v>
      </c>
      <c r="R11" s="896">
        <v>0.10632148313307743</v>
      </c>
      <c r="S11" s="895">
        <v>2575</v>
      </c>
    </row>
    <row r="12" spans="1:21" x14ac:dyDescent="0.25">
      <c r="B12" s="944" t="s">
        <v>9</v>
      </c>
      <c r="C12" s="892">
        <v>21638</v>
      </c>
      <c r="D12" s="892">
        <v>23390</v>
      </c>
      <c r="E12" s="892">
        <v>25070</v>
      </c>
      <c r="F12" s="892">
        <v>26787</v>
      </c>
      <c r="G12" s="892">
        <v>34697</v>
      </c>
      <c r="H12" s="892">
        <v>35766</v>
      </c>
      <c r="I12" s="893"/>
      <c r="J12" s="894">
        <v>8.0968666235326836E-2</v>
      </c>
      <c r="K12" s="892">
        <v>1752</v>
      </c>
      <c r="L12" s="897">
        <v>7.1825566481402259E-2</v>
      </c>
      <c r="M12" s="895">
        <v>1680</v>
      </c>
      <c r="N12" s="897">
        <v>6.8488232947746308E-2</v>
      </c>
      <c r="O12" s="895">
        <v>1717</v>
      </c>
      <c r="P12" s="897">
        <v>0.29529249262702062</v>
      </c>
      <c r="Q12" s="895">
        <v>7910</v>
      </c>
      <c r="R12" s="896">
        <v>0.3322655144155553</v>
      </c>
      <c r="S12" s="895">
        <v>8920</v>
      </c>
      <c r="U12" s="927"/>
    </row>
    <row r="13" spans="1:21" x14ac:dyDescent="0.25">
      <c r="B13" s="944" t="s">
        <v>8</v>
      </c>
      <c r="C13" s="892">
        <v>15734</v>
      </c>
      <c r="D13" s="892">
        <v>17179</v>
      </c>
      <c r="E13" s="892">
        <v>17123</v>
      </c>
      <c r="F13" s="892">
        <v>17369</v>
      </c>
      <c r="G13" s="892">
        <v>17553</v>
      </c>
      <c r="H13" s="892">
        <v>17830</v>
      </c>
      <c r="I13" s="893"/>
      <c r="J13" s="894">
        <v>9.1839328841998302E-2</v>
      </c>
      <c r="K13" s="892">
        <v>1445</v>
      </c>
      <c r="L13" s="897">
        <v>-3.2597939344548577E-3</v>
      </c>
      <c r="M13" s="895">
        <v>-56</v>
      </c>
      <c r="N13" s="897">
        <v>1.4366641359574883E-2</v>
      </c>
      <c r="O13" s="895">
        <v>246</v>
      </c>
      <c r="P13" s="897">
        <v>1.0593586274396882E-2</v>
      </c>
      <c r="Q13" s="895">
        <v>184</v>
      </c>
      <c r="R13" s="896">
        <v>2.1132810262871615E-2</v>
      </c>
      <c r="S13" s="895">
        <v>369</v>
      </c>
      <c r="U13" s="927"/>
    </row>
    <row r="14" spans="1:21" x14ac:dyDescent="0.25">
      <c r="B14" s="944" t="s">
        <v>7</v>
      </c>
      <c r="C14" s="892">
        <v>93374</v>
      </c>
      <c r="D14" s="892">
        <v>104776</v>
      </c>
      <c r="E14" s="892">
        <v>105589</v>
      </c>
      <c r="F14" s="892">
        <v>108712</v>
      </c>
      <c r="G14" s="892">
        <v>114173</v>
      </c>
      <c r="H14" s="892">
        <v>115546</v>
      </c>
      <c r="I14" s="893"/>
      <c r="J14" s="894">
        <v>0.12211108017221073</v>
      </c>
      <c r="K14" s="892">
        <v>11402</v>
      </c>
      <c r="L14" s="897">
        <v>7.7594105520348844E-3</v>
      </c>
      <c r="M14" s="895">
        <v>813</v>
      </c>
      <c r="N14" s="897">
        <v>2.9576944568089569E-2</v>
      </c>
      <c r="O14" s="895">
        <v>3123</v>
      </c>
      <c r="P14" s="897">
        <v>5.0233644859813076E-2</v>
      </c>
      <c r="Q14" s="895">
        <v>5461</v>
      </c>
      <c r="R14" s="896">
        <v>5.6942398990130094E-2</v>
      </c>
      <c r="S14" s="895">
        <v>6225</v>
      </c>
      <c r="U14" s="927"/>
    </row>
    <row r="15" spans="1:21" x14ac:dyDescent="0.25">
      <c r="B15" s="944" t="s">
        <v>43</v>
      </c>
      <c r="C15" s="892">
        <v>57838</v>
      </c>
      <c r="D15" s="892">
        <v>62182</v>
      </c>
      <c r="E15" s="892">
        <v>59849</v>
      </c>
      <c r="F15" s="892">
        <v>63814</v>
      </c>
      <c r="G15" s="892">
        <v>67338</v>
      </c>
      <c r="H15" s="892">
        <v>67423</v>
      </c>
      <c r="I15" s="893"/>
      <c r="J15" s="894">
        <v>7.5106331477575283E-2</v>
      </c>
      <c r="K15" s="892">
        <v>4344</v>
      </c>
      <c r="L15" s="897">
        <v>-3.7518896143578506E-2</v>
      </c>
      <c r="M15" s="895">
        <v>-2333</v>
      </c>
      <c r="N15" s="897">
        <v>6.6250062657688513E-2</v>
      </c>
      <c r="O15" s="895">
        <v>3965</v>
      </c>
      <c r="P15" s="897">
        <v>5.5222991819976697E-2</v>
      </c>
      <c r="Q15" s="895">
        <v>3524</v>
      </c>
      <c r="R15" s="896">
        <v>6.6026847123183741E-2</v>
      </c>
      <c r="S15" s="895">
        <v>4176</v>
      </c>
      <c r="U15" s="927"/>
    </row>
    <row r="16" spans="1:21" x14ac:dyDescent="0.25">
      <c r="B16" s="944" t="s">
        <v>44</v>
      </c>
      <c r="C16" s="892">
        <v>155037</v>
      </c>
      <c r="D16" s="892">
        <v>163730</v>
      </c>
      <c r="E16" s="892">
        <v>156934</v>
      </c>
      <c r="F16" s="892">
        <v>166875</v>
      </c>
      <c r="G16" s="892">
        <v>187874</v>
      </c>
      <c r="H16" s="892">
        <v>187648</v>
      </c>
      <c r="I16" s="893"/>
      <c r="J16" s="894">
        <v>5.6070486400020547E-2</v>
      </c>
      <c r="K16" s="892">
        <v>8693</v>
      </c>
      <c r="L16" s="897">
        <v>-4.1507359677517841E-2</v>
      </c>
      <c r="M16" s="895">
        <v>-6796</v>
      </c>
      <c r="N16" s="897">
        <v>6.3345100488103379E-2</v>
      </c>
      <c r="O16" s="895">
        <v>9941</v>
      </c>
      <c r="P16" s="897">
        <v>0.12583670411985026</v>
      </c>
      <c r="Q16" s="895">
        <v>20999</v>
      </c>
      <c r="R16" s="896">
        <v>0.12573715122173623</v>
      </c>
      <c r="S16" s="895">
        <v>20959</v>
      </c>
      <c r="U16" s="927"/>
    </row>
    <row r="17" spans="2:23" x14ac:dyDescent="0.25">
      <c r="B17" s="944" t="s">
        <v>6</v>
      </c>
      <c r="C17" s="892">
        <v>74354</v>
      </c>
      <c r="D17" s="892">
        <v>88242</v>
      </c>
      <c r="E17" s="892">
        <v>102104</v>
      </c>
      <c r="F17" s="892">
        <v>117265</v>
      </c>
      <c r="G17" s="892">
        <v>133839</v>
      </c>
      <c r="H17" s="892">
        <v>136992</v>
      </c>
      <c r="I17" s="893"/>
      <c r="J17" s="894">
        <v>0.18678215025418932</v>
      </c>
      <c r="K17" s="892">
        <v>13888</v>
      </c>
      <c r="L17" s="897">
        <v>0.15709072777135602</v>
      </c>
      <c r="M17" s="895">
        <v>13862</v>
      </c>
      <c r="N17" s="897">
        <v>0.14848585755700072</v>
      </c>
      <c r="O17" s="895">
        <v>15161</v>
      </c>
      <c r="P17" s="897">
        <v>0.14133799513921463</v>
      </c>
      <c r="Q17" s="895">
        <v>16574</v>
      </c>
      <c r="R17" s="896">
        <v>0.14424129031180311</v>
      </c>
      <c r="S17" s="895">
        <v>17269</v>
      </c>
      <c r="U17" s="927"/>
    </row>
    <row r="18" spans="2:23" x14ac:dyDescent="0.25">
      <c r="B18" s="944" t="s">
        <v>5</v>
      </c>
      <c r="C18" s="892">
        <v>29189</v>
      </c>
      <c r="D18" s="892">
        <v>28237</v>
      </c>
      <c r="E18" s="892">
        <v>29065</v>
      </c>
      <c r="F18" s="892">
        <v>31070</v>
      </c>
      <c r="G18" s="892">
        <v>32795</v>
      </c>
      <c r="H18" s="892">
        <v>32637</v>
      </c>
      <c r="I18" s="893"/>
      <c r="J18" s="894">
        <v>-3.2615026208503206E-2</v>
      </c>
      <c r="K18" s="892">
        <v>-952</v>
      </c>
      <c r="L18" s="897">
        <v>2.9323228388284939E-2</v>
      </c>
      <c r="M18" s="895">
        <v>828</v>
      </c>
      <c r="N18" s="897">
        <v>6.8983313263375257E-2</v>
      </c>
      <c r="O18" s="895">
        <v>2005</v>
      </c>
      <c r="P18" s="897">
        <v>5.551979401351792E-2</v>
      </c>
      <c r="Q18" s="895">
        <v>1725</v>
      </c>
      <c r="R18" s="896">
        <v>7.9515760923494216E-2</v>
      </c>
      <c r="S18" s="895">
        <v>2404</v>
      </c>
      <c r="U18" s="927"/>
    </row>
    <row r="19" spans="2:23" x14ac:dyDescent="0.25">
      <c r="B19" s="944" t="s">
        <v>38</v>
      </c>
      <c r="C19" s="892">
        <v>60099</v>
      </c>
      <c r="D19" s="892">
        <v>61636</v>
      </c>
      <c r="E19" s="892">
        <v>62544</v>
      </c>
      <c r="F19" s="892">
        <v>65061</v>
      </c>
      <c r="G19" s="892">
        <v>68103</v>
      </c>
      <c r="H19" s="892">
        <v>69070</v>
      </c>
      <c r="I19" s="893"/>
      <c r="J19" s="894">
        <v>2.5574468793158056E-2</v>
      </c>
      <c r="K19" s="892">
        <v>1537</v>
      </c>
      <c r="L19" s="897">
        <v>1.4731650334220303E-2</v>
      </c>
      <c r="M19" s="895">
        <v>908</v>
      </c>
      <c r="N19" s="897">
        <v>4.0243668457405901E-2</v>
      </c>
      <c r="O19" s="895">
        <v>2517</v>
      </c>
      <c r="P19" s="897">
        <v>4.6756121178586296E-2</v>
      </c>
      <c r="Q19" s="895">
        <v>3042</v>
      </c>
      <c r="R19" s="896">
        <v>5.6035471294243466E-2</v>
      </c>
      <c r="S19" s="895">
        <v>3665</v>
      </c>
      <c r="U19" s="927"/>
    </row>
    <row r="20" spans="2:23" x14ac:dyDescent="0.25">
      <c r="B20" s="944" t="s">
        <v>45</v>
      </c>
      <c r="C20" s="892">
        <v>141699</v>
      </c>
      <c r="D20" s="892">
        <v>143622</v>
      </c>
      <c r="E20" s="892">
        <v>133442</v>
      </c>
      <c r="F20" s="892">
        <v>152686</v>
      </c>
      <c r="G20" s="892">
        <v>163762</v>
      </c>
      <c r="H20" s="892">
        <v>162755</v>
      </c>
      <c r="I20" s="893"/>
      <c r="J20" s="894">
        <v>1.3571020261258004E-2</v>
      </c>
      <c r="K20" s="892">
        <v>1923</v>
      </c>
      <c r="L20" s="897">
        <v>-7.0880505772096147E-2</v>
      </c>
      <c r="M20" s="895">
        <v>-10180</v>
      </c>
      <c r="N20" s="897">
        <v>0.14421246683952571</v>
      </c>
      <c r="O20" s="895">
        <v>19244</v>
      </c>
      <c r="P20" s="897">
        <v>7.2541031921721677E-2</v>
      </c>
      <c r="Q20" s="895">
        <v>11076</v>
      </c>
      <c r="R20" s="896">
        <v>7.9012443896391504E-2</v>
      </c>
      <c r="S20" s="895">
        <v>11918</v>
      </c>
      <c r="U20" s="927"/>
    </row>
    <row r="21" spans="2:23" x14ac:dyDescent="0.25">
      <c r="B21" s="944" t="s">
        <v>46</v>
      </c>
      <c r="C21" s="892">
        <v>34999</v>
      </c>
      <c r="D21" s="892">
        <v>35054</v>
      </c>
      <c r="E21" s="892">
        <v>35294</v>
      </c>
      <c r="F21" s="892">
        <v>37047</v>
      </c>
      <c r="G21" s="892">
        <v>37762</v>
      </c>
      <c r="H21" s="892">
        <v>37872</v>
      </c>
      <c r="I21" s="893"/>
      <c r="J21" s="894">
        <v>1.571473470670659E-3</v>
      </c>
      <c r="K21" s="892">
        <v>55</v>
      </c>
      <c r="L21" s="897">
        <v>6.8465795629599757E-3</v>
      </c>
      <c r="M21" s="895">
        <v>240</v>
      </c>
      <c r="N21" s="897">
        <v>4.9668498894996249E-2</v>
      </c>
      <c r="O21" s="895">
        <v>1753</v>
      </c>
      <c r="P21" s="897">
        <v>1.9299808351553427E-2</v>
      </c>
      <c r="Q21" s="895">
        <v>715</v>
      </c>
      <c r="R21" s="896">
        <v>2.9046545118604383E-2</v>
      </c>
      <c r="S21" s="895">
        <v>1069</v>
      </c>
      <c r="U21" s="927"/>
    </row>
    <row r="22" spans="2:23" x14ac:dyDescent="0.25">
      <c r="B22" s="944" t="s">
        <v>47</v>
      </c>
      <c r="C22" s="892">
        <v>13668</v>
      </c>
      <c r="D22" s="892">
        <v>13801</v>
      </c>
      <c r="E22" s="892">
        <v>13661</v>
      </c>
      <c r="F22" s="892">
        <v>14164</v>
      </c>
      <c r="G22" s="892">
        <v>15245</v>
      </c>
      <c r="H22" s="892">
        <v>15327</v>
      </c>
      <c r="I22" s="893"/>
      <c r="J22" s="894">
        <v>9.7307579748318052E-3</v>
      </c>
      <c r="K22" s="892">
        <v>133</v>
      </c>
      <c r="L22" s="897">
        <v>-1.0144192449822453E-2</v>
      </c>
      <c r="M22" s="895">
        <v>-140</v>
      </c>
      <c r="N22" s="897">
        <v>3.6820144938145116E-2</v>
      </c>
      <c r="O22" s="895">
        <v>503</v>
      </c>
      <c r="P22" s="897">
        <v>7.6320248517367961E-2</v>
      </c>
      <c r="Q22" s="895">
        <v>1081</v>
      </c>
      <c r="R22" s="896">
        <v>9.1666666666666563E-2</v>
      </c>
      <c r="S22" s="895">
        <v>1287</v>
      </c>
      <c r="U22" s="927"/>
    </row>
    <row r="23" spans="2:23" x14ac:dyDescent="0.25">
      <c r="B23" s="944" t="s">
        <v>48</v>
      </c>
      <c r="C23" s="892">
        <v>65017</v>
      </c>
      <c r="D23" s="892">
        <v>67062</v>
      </c>
      <c r="E23" s="892">
        <v>65757</v>
      </c>
      <c r="F23" s="892">
        <v>65741</v>
      </c>
      <c r="G23" s="892">
        <v>65206</v>
      </c>
      <c r="H23" s="892">
        <v>65350</v>
      </c>
      <c r="I23" s="893"/>
      <c r="J23" s="894">
        <v>3.1453312210652618E-2</v>
      </c>
      <c r="K23" s="892">
        <v>2045</v>
      </c>
      <c r="L23" s="897">
        <v>-1.9459604545047915E-2</v>
      </c>
      <c r="M23" s="895">
        <v>-1305</v>
      </c>
      <c r="N23" s="897">
        <v>-2.4332010280270211E-4</v>
      </c>
      <c r="O23" s="895">
        <v>-16</v>
      </c>
      <c r="P23" s="897">
        <v>-8.137996075508469E-3</v>
      </c>
      <c r="Q23" s="895">
        <v>-535</v>
      </c>
      <c r="R23" s="896">
        <v>3.5207494604061473E-4</v>
      </c>
      <c r="S23" s="895">
        <v>23</v>
      </c>
      <c r="U23" s="927"/>
    </row>
    <row r="24" spans="2:23" x14ac:dyDescent="0.25">
      <c r="B24" s="944" t="s">
        <v>49</v>
      </c>
      <c r="C24" s="892">
        <v>8100</v>
      </c>
      <c r="D24" s="892">
        <v>8282</v>
      </c>
      <c r="E24" s="892">
        <v>7638</v>
      </c>
      <c r="F24" s="892">
        <v>8004</v>
      </c>
      <c r="G24" s="892">
        <v>8548</v>
      </c>
      <c r="H24" s="892">
        <v>8637</v>
      </c>
      <c r="I24" s="893"/>
      <c r="J24" s="894">
        <v>2.246913580246912E-2</v>
      </c>
      <c r="K24" s="892">
        <v>182</v>
      </c>
      <c r="L24" s="897">
        <v>-7.7758995411736254E-2</v>
      </c>
      <c r="M24" s="895">
        <v>-644</v>
      </c>
      <c r="N24" s="897">
        <v>4.7918303220738423E-2</v>
      </c>
      <c r="O24" s="895">
        <v>366</v>
      </c>
      <c r="P24" s="897">
        <v>6.7966016991504175E-2</v>
      </c>
      <c r="Q24" s="895">
        <v>544</v>
      </c>
      <c r="R24" s="896">
        <v>7.1189383604117529E-2</v>
      </c>
      <c r="S24" s="895">
        <v>574</v>
      </c>
      <c r="U24" s="927"/>
    </row>
    <row r="25" spans="2:23" x14ac:dyDescent="0.25">
      <c r="B25" s="945" t="s">
        <v>4</v>
      </c>
      <c r="C25" s="908">
        <v>2763</v>
      </c>
      <c r="D25" s="908">
        <v>2906</v>
      </c>
      <c r="E25" s="908">
        <v>2799</v>
      </c>
      <c r="F25" s="908">
        <v>2999</v>
      </c>
      <c r="G25" s="908">
        <v>3188</v>
      </c>
      <c r="H25" s="908">
        <v>3183</v>
      </c>
      <c r="I25" s="909"/>
      <c r="J25" s="911">
        <v>5.1755338400289563E-2</v>
      </c>
      <c r="K25" s="908">
        <v>143</v>
      </c>
      <c r="L25" s="914">
        <v>-3.6820371644872729E-2</v>
      </c>
      <c r="M25" s="912">
        <v>-107</v>
      </c>
      <c r="N25" s="914">
        <v>7.1454090746695176E-2</v>
      </c>
      <c r="O25" s="912">
        <v>200</v>
      </c>
      <c r="P25" s="914">
        <v>6.302100700233404E-2</v>
      </c>
      <c r="Q25" s="912">
        <v>189</v>
      </c>
      <c r="R25" s="913">
        <v>6.6689008042895459E-2</v>
      </c>
      <c r="S25" s="912">
        <v>199</v>
      </c>
      <c r="U25" s="927"/>
      <c r="V25" s="927"/>
      <c r="W25" s="935"/>
    </row>
    <row r="26" spans="2:23" x14ac:dyDescent="0.25">
      <c r="B26" s="877" t="s">
        <v>3</v>
      </c>
      <c r="C26" s="878">
        <v>1054275</v>
      </c>
      <c r="D26" s="878">
        <v>1115183</v>
      </c>
      <c r="E26" s="878">
        <v>1124230</v>
      </c>
      <c r="F26" s="878">
        <v>1222142</v>
      </c>
      <c r="G26" s="878">
        <v>1313437</v>
      </c>
      <c r="H26" s="878">
        <v>1319400</v>
      </c>
      <c r="I26" s="879"/>
      <c r="J26" s="880">
        <v>5.7772402836072212E-2</v>
      </c>
      <c r="K26" s="881">
        <v>60908</v>
      </c>
      <c r="L26" s="882">
        <v>8.1125698652149136E-3</v>
      </c>
      <c r="M26" s="878">
        <v>9047</v>
      </c>
      <c r="N26" s="883">
        <v>8.7092498865890322E-2</v>
      </c>
      <c r="O26" s="884">
        <v>97912</v>
      </c>
      <c r="P26" s="883">
        <v>7.4700812180581222E-2</v>
      </c>
      <c r="Q26" s="884">
        <v>91295</v>
      </c>
      <c r="R26" s="883">
        <v>7.9541967869021457E-2</v>
      </c>
      <c r="S26" s="884">
        <v>97215</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0700-000005000000}">
          <x14:colorSeries rgb="FF376092"/>
          <x14:colorNegative rgb="FFD00000"/>
          <x14:colorAxis rgb="FF000000"/>
          <x14:colorMarkers rgb="FFD00000"/>
          <x14:colorFirst rgb="FFD00000"/>
          <x14:colorLast rgb="FFD00000"/>
          <x14:colorHigh rgb="FFD00000"/>
          <x14:colorLow rgb="FFD00000"/>
          <x14:sparklines>
            <x14:sparkline>
              <xm:f>EVO_resolPIA!C8:H8</xm:f>
              <xm:sqref>I8</xm:sqref>
            </x14:sparkline>
            <x14:sparkline>
              <xm:f>EVO_resolPIA!C9:H9</xm:f>
              <xm:sqref>I9</xm:sqref>
            </x14:sparkline>
            <x14:sparkline>
              <xm:f>EVO_resolPIA!C10:H10</xm:f>
              <xm:sqref>I10</xm:sqref>
            </x14:sparkline>
            <x14:sparkline>
              <xm:f>EVO_resolPIA!C11:H11</xm:f>
              <xm:sqref>I11</xm:sqref>
            </x14:sparkline>
            <x14:sparkline>
              <xm:f>EVO_resolPIA!C12:H12</xm:f>
              <xm:sqref>I12</xm:sqref>
            </x14:sparkline>
            <x14:sparkline>
              <xm:f>EVO_resolPIA!C13:H13</xm:f>
              <xm:sqref>I13</xm:sqref>
            </x14:sparkline>
            <x14:sparkline>
              <xm:f>EVO_resolPIA!C14:H14</xm:f>
              <xm:sqref>I14</xm:sqref>
            </x14:sparkline>
            <x14:sparkline>
              <xm:f>EVO_resolPIA!C15:H15</xm:f>
              <xm:sqref>I15</xm:sqref>
            </x14:sparkline>
            <x14:sparkline>
              <xm:f>EVO_resolPIA!C16:H16</xm:f>
              <xm:sqref>I16</xm:sqref>
            </x14:sparkline>
            <x14:sparkline>
              <xm:f>EVO_resolPIA!C17:H17</xm:f>
              <xm:sqref>I17</xm:sqref>
            </x14:sparkline>
            <x14:sparkline>
              <xm:f>EVO_resolPIA!C18:H18</xm:f>
              <xm:sqref>I18</xm:sqref>
            </x14:sparkline>
            <x14:sparkline>
              <xm:f>EVO_resolPIA!C19:H19</xm:f>
              <xm:sqref>I19</xm:sqref>
            </x14:sparkline>
            <x14:sparkline>
              <xm:f>EVO_resolPIA!C20:H20</xm:f>
              <xm:sqref>I20</xm:sqref>
            </x14:sparkline>
            <x14:sparkline>
              <xm:f>EVO_resolPIA!C21:H21</xm:f>
              <xm:sqref>I21</xm:sqref>
            </x14:sparkline>
            <x14:sparkline>
              <xm:f>EVO_resolPIA!C22:H22</xm:f>
              <xm:sqref>I22</xm:sqref>
            </x14:sparkline>
            <x14:sparkline>
              <xm:f>EVO_resolPIA!C23:H23</xm:f>
              <xm:sqref>I23</xm:sqref>
            </x14:sparkline>
            <x14:sparkline>
              <xm:f>EVO_resolPIA!C24:H24</xm:f>
              <xm:sqref>I24</xm:sqref>
            </x14:sparkline>
            <x14:sparkline>
              <xm:f>EVO_resolPIA!C25:H25</xm:f>
              <xm:sqref>I25</xm:sqref>
            </x14:sparkline>
            <x14:sparkline>
              <xm:f>EVO_resolPIA!C26:H26</xm:f>
              <xm:sqref>I26</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77">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2" customFormat="1" x14ac:dyDescent="0.2">
      <c r="A1" s="362" t="s">
        <v>102</v>
      </c>
      <c r="B1" s="362" t="s">
        <v>70</v>
      </c>
      <c r="C1" s="362" t="s">
        <v>204</v>
      </c>
      <c r="I1" s="362" t="s">
        <v>102</v>
      </c>
      <c r="J1" s="362" t="s">
        <v>70</v>
      </c>
      <c r="Q1" s="362" t="s">
        <v>87</v>
      </c>
    </row>
    <row r="2" spans="1:18" s="362" customFormat="1" x14ac:dyDescent="0.2"/>
    <row r="3" spans="1:18" s="362" customFormat="1" x14ac:dyDescent="0.2"/>
    <row r="4" spans="1:18" s="362" customFormat="1" x14ac:dyDescent="0.2"/>
    <row r="5" spans="1:18" s="362" customFormat="1" ht="16.5" customHeight="1" x14ac:dyDescent="0.2"/>
    <row r="6" spans="1:18" s="7" customFormat="1" ht="42.75" customHeight="1" x14ac:dyDescent="0.2">
      <c r="A6" s="365"/>
      <c r="B6" s="1196" t="s">
        <v>467</v>
      </c>
      <c r="C6" s="1196"/>
      <c r="D6" s="1196"/>
      <c r="E6" s="1196"/>
      <c r="F6" s="1196"/>
      <c r="G6" s="1196"/>
      <c r="H6" s="1196"/>
      <c r="I6" s="1196"/>
      <c r="J6" s="390"/>
      <c r="K6" s="390"/>
      <c r="L6" s="390"/>
      <c r="M6" s="363"/>
      <c r="N6" s="363"/>
      <c r="O6" s="363"/>
      <c r="P6" s="363"/>
      <c r="Q6" s="363"/>
      <c r="R6" s="363"/>
    </row>
    <row r="7" spans="1:18" s="7" customFormat="1" ht="15.75" customHeight="1" x14ac:dyDescent="0.2">
      <c r="A7" s="365"/>
      <c r="B7" s="1197" t="str">
        <f>porsaad!B6</f>
        <v>Situación a 28 de febrero de 2023</v>
      </c>
      <c r="C7" s="1197"/>
      <c r="D7" s="1197"/>
      <c r="E7" s="1197"/>
      <c r="F7" s="1197"/>
      <c r="G7" s="1197"/>
      <c r="H7" s="1197"/>
      <c r="I7" s="1197"/>
      <c r="J7" s="402"/>
      <c r="K7" s="402"/>
      <c r="L7" s="402"/>
      <c r="M7" s="364"/>
      <c r="N7" s="364"/>
      <c r="O7" s="364"/>
      <c r="P7" s="364"/>
      <c r="Q7" s="364"/>
      <c r="R7" s="364"/>
    </row>
    <row r="8" spans="1:18" s="362" customFormat="1" ht="6" customHeight="1" x14ac:dyDescent="0.2">
      <c r="A8" s="366"/>
      <c r="B8" s="366"/>
      <c r="C8" s="366"/>
      <c r="D8" s="366"/>
      <c r="E8" s="366"/>
      <c r="F8" s="366"/>
      <c r="G8" s="366"/>
      <c r="H8" s="366"/>
      <c r="I8" s="366"/>
      <c r="J8" s="366"/>
      <c r="K8" s="366"/>
      <c r="L8" s="366"/>
    </row>
    <row r="9" spans="1:18" ht="15" x14ac:dyDescent="0.25">
      <c r="B9" s="1204" t="s">
        <v>15</v>
      </c>
      <c r="C9" s="1206" t="s">
        <v>51</v>
      </c>
      <c r="D9" s="1207"/>
      <c r="E9" s="1206" t="s">
        <v>36</v>
      </c>
      <c r="F9" s="1208"/>
      <c r="G9" s="1207" t="s">
        <v>35</v>
      </c>
      <c r="H9" s="1208"/>
      <c r="I9" s="367"/>
      <c r="J9" s="367"/>
      <c r="K9" s="367"/>
      <c r="L9" s="367"/>
      <c r="M9" s="367"/>
      <c r="N9" s="367"/>
      <c r="O9" s="367"/>
    </row>
    <row r="10" spans="1:18" ht="46.5" customHeight="1" x14ac:dyDescent="0.2">
      <c r="B10" s="1205"/>
      <c r="C10" s="443" t="s">
        <v>140</v>
      </c>
      <c r="D10" s="444" t="s">
        <v>165</v>
      </c>
      <c r="E10" s="443" t="s">
        <v>140</v>
      </c>
      <c r="F10" s="444" t="s">
        <v>165</v>
      </c>
      <c r="G10" s="443" t="s">
        <v>140</v>
      </c>
      <c r="H10" s="445" t="s">
        <v>165</v>
      </c>
      <c r="I10" s="367"/>
      <c r="J10" s="367"/>
      <c r="K10" s="367"/>
      <c r="L10" s="367"/>
      <c r="M10" s="367"/>
      <c r="N10" s="367"/>
      <c r="O10" s="367"/>
    </row>
    <row r="11" spans="1:18" ht="15" customHeight="1" x14ac:dyDescent="0.2">
      <c r="B11" s="368" t="s">
        <v>11</v>
      </c>
      <c r="C11" s="376">
        <v>267.54764705882349</v>
      </c>
      <c r="D11" s="371">
        <v>0.17794693279875942</v>
      </c>
      <c r="E11" s="377">
        <v>353.49778325123947</v>
      </c>
      <c r="F11" s="373">
        <v>0.25744168745025942</v>
      </c>
      <c r="G11" s="377">
        <v>583.41839338198611</v>
      </c>
      <c r="H11" s="373">
        <v>0.20025985051586645</v>
      </c>
      <c r="I11" s="367"/>
      <c r="J11" s="367"/>
      <c r="K11" s="367"/>
      <c r="L11" s="367"/>
      <c r="M11" s="367"/>
      <c r="N11" s="367"/>
      <c r="O11" s="367"/>
    </row>
    <row r="12" spans="1:18" ht="15" customHeight="1" x14ac:dyDescent="0.2">
      <c r="B12" s="369" t="s">
        <v>10</v>
      </c>
      <c r="C12" s="376">
        <v>219.58783783783787</v>
      </c>
      <c r="D12" s="371">
        <v>0.42290936236083165</v>
      </c>
      <c r="E12" s="378">
        <v>302.74580988117401</v>
      </c>
      <c r="F12" s="374">
        <v>0.44239347497831066</v>
      </c>
      <c r="G12" s="378">
        <v>475.46392974392882</v>
      </c>
      <c r="H12" s="374">
        <v>0.39074228127835642</v>
      </c>
      <c r="I12" s="367"/>
      <c r="J12" s="367"/>
      <c r="K12" s="367"/>
      <c r="L12" s="367"/>
      <c r="M12" s="367"/>
      <c r="N12" s="367"/>
      <c r="O12" s="367"/>
    </row>
    <row r="13" spans="1:18" ht="15" customHeight="1" x14ac:dyDescent="0.2">
      <c r="B13" s="369" t="s">
        <v>40</v>
      </c>
      <c r="C13" s="376">
        <v>296.23966666666672</v>
      </c>
      <c r="D13" s="371">
        <v>0.51396554623298396</v>
      </c>
      <c r="E13" s="378">
        <v>357.35304143126422</v>
      </c>
      <c r="F13" s="374">
        <v>0.5138408660659487</v>
      </c>
      <c r="G13" s="378">
        <v>452.02168977470188</v>
      </c>
      <c r="H13" s="374">
        <v>0.46075260110616206</v>
      </c>
      <c r="I13" s="367"/>
      <c r="J13" s="367"/>
      <c r="K13" s="367"/>
      <c r="L13" s="367"/>
      <c r="M13" s="367"/>
      <c r="N13" s="367"/>
      <c r="O13" s="367"/>
    </row>
    <row r="14" spans="1:18" ht="15" customHeight="1" x14ac:dyDescent="0.2">
      <c r="B14" s="369" t="s">
        <v>41</v>
      </c>
      <c r="C14" s="376">
        <v>438.745</v>
      </c>
      <c r="D14" s="371">
        <v>0.11363798821972526</v>
      </c>
      <c r="E14" s="378">
        <v>340.8433960062892</v>
      </c>
      <c r="F14" s="374">
        <v>0.33367848913862341</v>
      </c>
      <c r="G14" s="378">
        <v>507.10628101928393</v>
      </c>
      <c r="H14" s="374">
        <v>0.36889222665202326</v>
      </c>
      <c r="I14" s="367"/>
      <c r="J14" s="367"/>
      <c r="K14" s="367"/>
      <c r="L14" s="367"/>
      <c r="M14" s="367"/>
      <c r="N14" s="367"/>
      <c r="O14" s="367"/>
    </row>
    <row r="15" spans="1:18" ht="15" customHeight="1" x14ac:dyDescent="0.2">
      <c r="B15" s="369" t="s">
        <v>9</v>
      </c>
      <c r="C15" s="376">
        <v>330.94090909090909</v>
      </c>
      <c r="D15" s="371">
        <v>0.60357694744919532</v>
      </c>
      <c r="E15" s="378">
        <v>358.03431726907581</v>
      </c>
      <c r="F15" s="374">
        <v>0.2400843491307556</v>
      </c>
      <c r="G15" s="378">
        <v>596.85952324195398</v>
      </c>
      <c r="H15" s="374">
        <v>0.20388609681975009</v>
      </c>
      <c r="I15" s="367"/>
      <c r="J15" s="367"/>
      <c r="K15" s="367"/>
      <c r="L15" s="367"/>
      <c r="M15" s="367"/>
      <c r="N15" s="367"/>
      <c r="O15" s="367"/>
    </row>
    <row r="16" spans="1:18" ht="15" customHeight="1" x14ac:dyDescent="0.2">
      <c r="B16" s="369" t="s">
        <v>8</v>
      </c>
      <c r="C16" s="376">
        <v>540.49714285714288</v>
      </c>
      <c r="D16" s="371">
        <v>0.45828821016194909</v>
      </c>
      <c r="E16" s="378">
        <v>333.0414285714287</v>
      </c>
      <c r="F16" s="374">
        <v>0.49373220353782882</v>
      </c>
      <c r="G16" s="378">
        <v>445.09662650602388</v>
      </c>
      <c r="H16" s="374">
        <v>0.62003666996302098</v>
      </c>
      <c r="I16" s="367"/>
      <c r="J16" s="367"/>
      <c r="K16" s="367"/>
      <c r="L16" s="367"/>
      <c r="M16" s="367"/>
      <c r="N16" s="367"/>
      <c r="O16" s="367"/>
    </row>
    <row r="17" spans="1:15" ht="15" customHeight="1" x14ac:dyDescent="0.2">
      <c r="B17" s="369" t="s">
        <v>7</v>
      </c>
      <c r="C17" s="376">
        <v>198.16769230769231</v>
      </c>
      <c r="D17" s="371">
        <v>0.75130798092679107</v>
      </c>
      <c r="E17" s="378">
        <v>362.42174323546521</v>
      </c>
      <c r="F17" s="374">
        <v>0.73357519231953872</v>
      </c>
      <c r="G17" s="378">
        <v>505.63624226004322</v>
      </c>
      <c r="H17" s="374">
        <v>0.63134283852475592</v>
      </c>
      <c r="I17" s="367"/>
      <c r="J17" s="367"/>
      <c r="K17" s="367"/>
      <c r="L17" s="367"/>
      <c r="M17" s="367"/>
      <c r="N17" s="367"/>
      <c r="O17" s="367"/>
    </row>
    <row r="18" spans="1:15" ht="15" customHeight="1" x14ac:dyDescent="0.2">
      <c r="B18" s="369" t="s">
        <v>43</v>
      </c>
      <c r="C18" s="376">
        <v>225.82146558139522</v>
      </c>
      <c r="D18" s="371">
        <v>0.41411798127524868</v>
      </c>
      <c r="E18" s="378">
        <v>371.57827823877858</v>
      </c>
      <c r="F18" s="374">
        <v>0.48864861036875851</v>
      </c>
      <c r="G18" s="378">
        <v>450.71907672778019</v>
      </c>
      <c r="H18" s="374">
        <v>0.56278545173496886</v>
      </c>
      <c r="I18" s="367"/>
      <c r="J18" s="367"/>
      <c r="K18" s="367"/>
      <c r="L18" s="367"/>
      <c r="M18" s="367"/>
      <c r="N18" s="367"/>
      <c r="O18" s="367"/>
    </row>
    <row r="19" spans="1:15" ht="15" customHeight="1" x14ac:dyDescent="0.2">
      <c r="B19" s="369" t="s">
        <v>44</v>
      </c>
      <c r="C19" s="376">
        <v>656.84249999999997</v>
      </c>
      <c r="D19" s="371">
        <v>0.40676490255442022</v>
      </c>
      <c r="E19" s="378">
        <v>614.90316638651632</v>
      </c>
      <c r="F19" s="374">
        <v>0.28921600486877419</v>
      </c>
      <c r="G19" s="378">
        <v>618.77959026570181</v>
      </c>
      <c r="H19" s="374">
        <v>0.28941647326191666</v>
      </c>
      <c r="I19" s="367"/>
      <c r="J19" s="367"/>
      <c r="K19" s="367"/>
      <c r="L19" s="367"/>
      <c r="M19" s="367"/>
      <c r="N19" s="367"/>
      <c r="O19" s="367"/>
    </row>
    <row r="20" spans="1:15" ht="15" customHeight="1" x14ac:dyDescent="0.2">
      <c r="B20" s="369" t="s">
        <v>6</v>
      </c>
      <c r="C20" s="376">
        <v>1430.6343064182188</v>
      </c>
      <c r="D20" s="371">
        <v>0.36004570082514875</v>
      </c>
      <c r="E20" s="378">
        <v>824.26152131150275</v>
      </c>
      <c r="F20" s="374">
        <v>0.60180343894197463</v>
      </c>
      <c r="G20" s="441">
        <v>868.31685899511717</v>
      </c>
      <c r="H20" s="374">
        <v>0.37043584462312951</v>
      </c>
      <c r="I20" s="367"/>
      <c r="J20" s="367"/>
      <c r="K20" s="367"/>
      <c r="L20" s="367"/>
      <c r="M20" s="367"/>
      <c r="N20" s="367"/>
      <c r="O20" s="367"/>
    </row>
    <row r="21" spans="1:15" ht="15" customHeight="1" x14ac:dyDescent="0.2">
      <c r="B21" s="369" t="s">
        <v>5</v>
      </c>
      <c r="C21" s="376">
        <v>460.8</v>
      </c>
      <c r="D21" s="371">
        <v>0</v>
      </c>
      <c r="E21" s="378">
        <v>339.26683453237246</v>
      </c>
      <c r="F21" s="374">
        <v>0.3573300485945145</v>
      </c>
      <c r="G21" s="378">
        <v>498.13049481245019</v>
      </c>
      <c r="H21" s="374">
        <v>0.42251857733657594</v>
      </c>
      <c r="I21" s="367"/>
      <c r="J21" s="367"/>
      <c r="K21" s="367"/>
      <c r="L21" s="367"/>
      <c r="M21" s="367"/>
      <c r="N21" s="367"/>
      <c r="O21" s="367"/>
    </row>
    <row r="22" spans="1:15" ht="15" customHeight="1" x14ac:dyDescent="0.2">
      <c r="B22" s="369" t="s">
        <v>38</v>
      </c>
      <c r="C22" s="376">
        <v>210.11410714285716</v>
      </c>
      <c r="D22" s="371">
        <v>0.44542032375884721</v>
      </c>
      <c r="E22" s="378">
        <v>348.80012690355647</v>
      </c>
      <c r="F22" s="374">
        <v>0.5410083537375564</v>
      </c>
      <c r="G22" s="378">
        <v>386.31408557498474</v>
      </c>
      <c r="H22" s="374">
        <v>0.53202048905118582</v>
      </c>
      <c r="I22" s="367"/>
      <c r="J22" s="367"/>
      <c r="K22" s="367"/>
      <c r="L22" s="367"/>
      <c r="M22" s="367"/>
      <c r="N22" s="367"/>
      <c r="O22" s="367"/>
    </row>
    <row r="23" spans="1:15" ht="15" customHeight="1" x14ac:dyDescent="0.2">
      <c r="B23" s="369" t="s">
        <v>45</v>
      </c>
      <c r="C23" s="376">
        <v>364.52</v>
      </c>
      <c r="D23" s="371">
        <v>0.25031564535364997</v>
      </c>
      <c r="E23" s="378">
        <v>376.59160309467063</v>
      </c>
      <c r="F23" s="374">
        <v>0.16074162986306714</v>
      </c>
      <c r="G23" s="378">
        <v>552.55487457178731</v>
      </c>
      <c r="H23" s="374">
        <v>0.2718625832384009</v>
      </c>
      <c r="I23" s="367"/>
      <c r="J23" s="367"/>
      <c r="K23" s="367"/>
      <c r="L23" s="367"/>
      <c r="M23" s="367"/>
      <c r="N23" s="367"/>
      <c r="O23" s="367"/>
    </row>
    <row r="24" spans="1:15" ht="15" customHeight="1" x14ac:dyDescent="0.2">
      <c r="B24" s="369" t="s">
        <v>46</v>
      </c>
      <c r="C24" s="376" t="s">
        <v>376</v>
      </c>
      <c r="D24" s="371" t="s">
        <v>376</v>
      </c>
      <c r="E24" s="378">
        <v>416.13571428571402</v>
      </c>
      <c r="F24" s="374">
        <v>0.13361215816900257</v>
      </c>
      <c r="G24" s="378">
        <v>699.48428571429088</v>
      </c>
      <c r="H24" s="374">
        <v>0.13613121727846775</v>
      </c>
      <c r="I24" s="367"/>
      <c r="J24" s="367"/>
      <c r="K24" s="367"/>
      <c r="L24" s="367"/>
      <c r="M24" s="367"/>
      <c r="N24" s="367"/>
      <c r="O24" s="367"/>
    </row>
    <row r="25" spans="1:15" ht="15" customHeight="1" x14ac:dyDescent="0.2">
      <c r="B25" s="369" t="s">
        <v>47</v>
      </c>
      <c r="C25" s="376">
        <v>1048.1414285714286</v>
      </c>
      <c r="D25" s="371">
        <v>0.55572626827977822</v>
      </c>
      <c r="E25" s="378">
        <v>545.3627991452986</v>
      </c>
      <c r="F25" s="374">
        <v>0.84586559539614958</v>
      </c>
      <c r="G25" s="378">
        <v>618.43202970297011</v>
      </c>
      <c r="H25" s="374">
        <v>0.57045192154217494</v>
      </c>
      <c r="I25" s="367"/>
      <c r="J25" s="367"/>
      <c r="K25" s="367"/>
      <c r="L25" s="367"/>
      <c r="M25" s="367"/>
      <c r="N25" s="367"/>
      <c r="O25" s="367"/>
    </row>
    <row r="26" spans="1:15" ht="15" customHeight="1" x14ac:dyDescent="0.2">
      <c r="B26" s="369" t="s">
        <v>48</v>
      </c>
      <c r="C26" s="376">
        <v>321.90100000000001</v>
      </c>
      <c r="D26" s="371">
        <v>0.34987477162571051</v>
      </c>
      <c r="E26" s="378">
        <v>632.67013008130095</v>
      </c>
      <c r="F26" s="374">
        <v>0.32152645389191931</v>
      </c>
      <c r="G26" s="378">
        <v>700.64055806938109</v>
      </c>
      <c r="H26" s="374">
        <v>0.31610358205007527</v>
      </c>
      <c r="I26" s="367"/>
      <c r="J26" s="367"/>
      <c r="K26" s="367"/>
      <c r="L26" s="367"/>
      <c r="M26" s="367"/>
      <c r="N26" s="367"/>
      <c r="O26" s="367"/>
    </row>
    <row r="27" spans="1:15" ht="15" customHeight="1" x14ac:dyDescent="0.2">
      <c r="B27" s="369" t="s">
        <v>49</v>
      </c>
      <c r="C27" s="376">
        <v>504.67666666666668</v>
      </c>
      <c r="D27" s="371">
        <v>0.30983323483125419</v>
      </c>
      <c r="E27" s="378">
        <v>402.44046341463263</v>
      </c>
      <c r="F27" s="374">
        <v>0.12708329527752146</v>
      </c>
      <c r="G27" s="378">
        <v>666.21740229885256</v>
      </c>
      <c r="H27" s="374">
        <v>0.10542056035011076</v>
      </c>
      <c r="I27" s="367"/>
      <c r="J27" s="367"/>
      <c r="K27" s="367"/>
      <c r="L27" s="367"/>
      <c r="M27" s="367"/>
      <c r="N27" s="367"/>
      <c r="O27" s="367"/>
    </row>
    <row r="28" spans="1:15" ht="15" customHeight="1" x14ac:dyDescent="0.2">
      <c r="B28" s="369" t="s">
        <v>4</v>
      </c>
      <c r="C28" s="376" t="s">
        <v>376</v>
      </c>
      <c r="D28" s="371" t="s">
        <v>376</v>
      </c>
      <c r="E28" s="378" t="s">
        <v>376</v>
      </c>
      <c r="F28" s="374" t="s">
        <v>376</v>
      </c>
      <c r="G28" s="378" t="s">
        <v>376</v>
      </c>
      <c r="H28" s="374" t="s">
        <v>376</v>
      </c>
      <c r="I28" s="367"/>
      <c r="J28" s="367"/>
      <c r="K28" s="367"/>
      <c r="L28" s="367"/>
      <c r="M28" s="367"/>
      <c r="N28" s="367"/>
      <c r="O28" s="367"/>
    </row>
    <row r="29" spans="1:15" ht="15" customHeight="1" x14ac:dyDescent="0.2">
      <c r="B29" s="370" t="s">
        <v>3</v>
      </c>
      <c r="C29" s="379">
        <v>452.48613503951839</v>
      </c>
      <c r="D29" s="372">
        <v>1.1609522333687332</v>
      </c>
      <c r="E29" s="379">
        <v>443.5037363477353</v>
      </c>
      <c r="F29" s="375">
        <v>0.62285115140007652</v>
      </c>
      <c r="G29" s="379">
        <v>550.80280798610943</v>
      </c>
      <c r="H29" s="375">
        <v>0.46919828091154464</v>
      </c>
      <c r="I29" s="367"/>
      <c r="J29" s="367"/>
      <c r="K29" s="367"/>
      <c r="L29" s="367"/>
      <c r="M29" s="367"/>
      <c r="N29" s="367"/>
      <c r="O29" s="367"/>
    </row>
    <row r="30" spans="1:15" x14ac:dyDescent="0.2">
      <c r="A30" s="367"/>
      <c r="B30" s="367"/>
      <c r="C30" s="367"/>
      <c r="D30" s="367"/>
      <c r="E30" s="367"/>
      <c r="F30" s="367"/>
      <c r="G30" s="367"/>
      <c r="H30" s="367"/>
      <c r="I30" s="367"/>
      <c r="J30" s="367"/>
      <c r="K30" s="367"/>
      <c r="L30" s="367"/>
      <c r="M30" s="367"/>
      <c r="N30" s="367"/>
      <c r="O30" s="367"/>
    </row>
    <row r="31" spans="1:15" ht="12.75" customHeight="1" x14ac:dyDescent="0.2">
      <c r="B31" s="851" t="s">
        <v>198</v>
      </c>
      <c r="C31" s="851"/>
      <c r="D31" s="851"/>
      <c r="E31" s="851"/>
      <c r="F31" s="851"/>
      <c r="G31" s="851"/>
      <c r="H31" s="851"/>
      <c r="I31" s="627"/>
      <c r="J31" s="627"/>
      <c r="K31" s="627"/>
      <c r="L31" s="627"/>
      <c r="M31" s="627"/>
      <c r="N31" s="627"/>
      <c r="O31" s="627"/>
    </row>
    <row r="32" spans="1:15" ht="36.75" customHeight="1" x14ac:dyDescent="0.2">
      <c r="B32" s="1203" t="s">
        <v>300</v>
      </c>
      <c r="C32" s="1203"/>
      <c r="D32" s="1203"/>
      <c r="E32" s="1203"/>
      <c r="F32" s="1203"/>
      <c r="G32" s="1203"/>
      <c r="H32" s="1203"/>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78">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2" customFormat="1" x14ac:dyDescent="0.2">
      <c r="A1" s="362" t="s">
        <v>102</v>
      </c>
      <c r="B1" s="362" t="s">
        <v>70</v>
      </c>
      <c r="C1" s="362" t="s">
        <v>205</v>
      </c>
      <c r="I1" s="362" t="s">
        <v>102</v>
      </c>
      <c r="J1" s="362" t="s">
        <v>70</v>
      </c>
      <c r="Q1" s="362" t="s">
        <v>87</v>
      </c>
    </row>
    <row r="2" spans="1:18" s="362" customFormat="1" x14ac:dyDescent="0.2"/>
    <row r="3" spans="1:18" s="362" customFormat="1" x14ac:dyDescent="0.2"/>
    <row r="4" spans="1:18" s="362" customFormat="1" x14ac:dyDescent="0.2"/>
    <row r="5" spans="1:18" s="362" customFormat="1" ht="16.5" customHeight="1" x14ac:dyDescent="0.2"/>
    <row r="6" spans="1:18" s="7" customFormat="1" ht="42.75" customHeight="1" x14ac:dyDescent="0.2">
      <c r="A6" s="365"/>
      <c r="B6" s="1196" t="s">
        <v>466</v>
      </c>
      <c r="C6" s="1196"/>
      <c r="D6" s="1196"/>
      <c r="E6" s="1196"/>
      <c r="F6" s="1196"/>
      <c r="G6" s="1196"/>
      <c r="H6" s="1196"/>
      <c r="I6" s="1196"/>
      <c r="J6" s="390"/>
      <c r="K6" s="390"/>
      <c r="L6" s="390"/>
      <c r="M6" s="363"/>
      <c r="N6" s="363"/>
      <c r="O6" s="363"/>
      <c r="P6" s="363"/>
      <c r="Q6" s="363"/>
      <c r="R6" s="363"/>
    </row>
    <row r="7" spans="1:18" s="7" customFormat="1" ht="15.75" customHeight="1" x14ac:dyDescent="0.2">
      <c r="A7" s="365"/>
      <c r="B7" s="1197" t="str">
        <f>porsaad!B6</f>
        <v>Situación a 28 de febrero de 2023</v>
      </c>
      <c r="C7" s="1197"/>
      <c r="D7" s="1197"/>
      <c r="E7" s="1197"/>
      <c r="F7" s="1197"/>
      <c r="G7" s="1197"/>
      <c r="H7" s="1197"/>
      <c r="I7" s="1197"/>
      <c r="J7" s="402"/>
      <c r="K7" s="402"/>
      <c r="L7" s="402"/>
      <c r="M7" s="364"/>
      <c r="N7" s="364"/>
      <c r="O7" s="364"/>
      <c r="P7" s="364"/>
      <c r="Q7" s="364"/>
      <c r="R7" s="364"/>
    </row>
    <row r="8" spans="1:18" s="362" customFormat="1" ht="6" customHeight="1" x14ac:dyDescent="0.2">
      <c r="A8" s="366"/>
      <c r="B8" s="366"/>
      <c r="C8" s="366"/>
      <c r="D8" s="366"/>
      <c r="E8" s="366"/>
      <c r="F8" s="366"/>
      <c r="G8" s="366"/>
      <c r="H8" s="366"/>
      <c r="I8" s="366"/>
      <c r="J8" s="366"/>
      <c r="K8" s="366"/>
      <c r="L8" s="366"/>
    </row>
    <row r="9" spans="1:18" ht="15" x14ac:dyDescent="0.25">
      <c r="B9" s="1204" t="s">
        <v>15</v>
      </c>
      <c r="C9" s="1206" t="s">
        <v>51</v>
      </c>
      <c r="D9" s="1207"/>
      <c r="E9" s="1206" t="s">
        <v>36</v>
      </c>
      <c r="F9" s="1208"/>
      <c r="G9" s="1207" t="s">
        <v>35</v>
      </c>
      <c r="H9" s="1208"/>
      <c r="I9" s="367"/>
      <c r="J9" s="367"/>
      <c r="K9" s="367"/>
      <c r="L9" s="367"/>
      <c r="M9" s="367"/>
      <c r="N9" s="367"/>
      <c r="O9" s="367"/>
    </row>
    <row r="10" spans="1:18" ht="46.5" customHeight="1" x14ac:dyDescent="0.2">
      <c r="B10" s="1205"/>
      <c r="C10" s="443" t="s">
        <v>140</v>
      </c>
      <c r="D10" s="444" t="s">
        <v>165</v>
      </c>
      <c r="E10" s="443" t="s">
        <v>140</v>
      </c>
      <c r="F10" s="444" t="s">
        <v>165</v>
      </c>
      <c r="G10" s="443" t="s">
        <v>140</v>
      </c>
      <c r="H10" s="445" t="s">
        <v>165</v>
      </c>
      <c r="I10" s="367"/>
      <c r="J10" s="367"/>
      <c r="K10" s="367"/>
      <c r="L10" s="367"/>
      <c r="M10" s="367"/>
      <c r="N10" s="367"/>
      <c r="O10" s="367"/>
    </row>
    <row r="11" spans="1:18" ht="15" customHeight="1" x14ac:dyDescent="0.2">
      <c r="B11" s="368" t="s">
        <v>11</v>
      </c>
      <c r="C11" s="376">
        <v>249.82375000000002</v>
      </c>
      <c r="D11" s="371">
        <v>0.1364132375364476</v>
      </c>
      <c r="E11" s="377">
        <v>323.80097222222207</v>
      </c>
      <c r="F11" s="373">
        <v>0.32917740800510908</v>
      </c>
      <c r="G11" s="377">
        <v>529.02714285714308</v>
      </c>
      <c r="H11" s="373">
        <v>0.2367870453992553</v>
      </c>
      <c r="I11" s="367"/>
      <c r="J11" s="367"/>
      <c r="K11" s="367"/>
      <c r="L11" s="367"/>
      <c r="M11" s="367"/>
      <c r="N11" s="367"/>
      <c r="O11" s="367"/>
    </row>
    <row r="12" spans="1:18" ht="15" customHeight="1" x14ac:dyDescent="0.2">
      <c r="B12" s="369" t="s">
        <v>10</v>
      </c>
      <c r="C12" s="376">
        <v>98.235517241379313</v>
      </c>
      <c r="D12" s="371">
        <v>0.6354679267915222</v>
      </c>
      <c r="E12" s="378">
        <v>192.07101562500003</v>
      </c>
      <c r="F12" s="374">
        <v>0.51679513722485726</v>
      </c>
      <c r="G12" s="378">
        <v>324.44808411214944</v>
      </c>
      <c r="H12" s="374">
        <v>0.27556844684504406</v>
      </c>
      <c r="I12" s="367"/>
      <c r="J12" s="367"/>
      <c r="K12" s="367"/>
      <c r="L12" s="367"/>
      <c r="M12" s="367"/>
      <c r="N12" s="367"/>
      <c r="O12" s="367"/>
    </row>
    <row r="13" spans="1:18" ht="15" customHeight="1" x14ac:dyDescent="0.2">
      <c r="B13" s="369" t="s">
        <v>40</v>
      </c>
      <c r="C13" s="376">
        <v>171.24841463414634</v>
      </c>
      <c r="D13" s="371">
        <v>0.36496881922085805</v>
      </c>
      <c r="E13" s="378">
        <v>260.41833333333312</v>
      </c>
      <c r="F13" s="374">
        <v>0.29347664652954963</v>
      </c>
      <c r="G13" s="378">
        <v>395.83386666666655</v>
      </c>
      <c r="H13" s="374">
        <v>0.30841709944728601</v>
      </c>
      <c r="I13" s="367"/>
      <c r="J13" s="367"/>
      <c r="K13" s="367"/>
      <c r="L13" s="367"/>
      <c r="M13" s="367"/>
      <c r="N13" s="367"/>
      <c r="O13" s="367"/>
    </row>
    <row r="14" spans="1:18" ht="15" customHeight="1" x14ac:dyDescent="0.2">
      <c r="B14" s="369" t="s">
        <v>41</v>
      </c>
      <c r="C14" s="376">
        <v>131.07545431818181</v>
      </c>
      <c r="D14" s="371">
        <v>0.76415975012821913</v>
      </c>
      <c r="E14" s="378">
        <v>217.6456523188406</v>
      </c>
      <c r="F14" s="374">
        <v>0.64331600386451904</v>
      </c>
      <c r="G14" s="378">
        <v>181.77085714285718</v>
      </c>
      <c r="H14" s="374">
        <v>0.82633261699112537</v>
      </c>
      <c r="I14" s="367"/>
      <c r="J14" s="367"/>
      <c r="K14" s="367"/>
      <c r="L14" s="367"/>
      <c r="M14" s="367"/>
      <c r="N14" s="367"/>
      <c r="O14" s="367"/>
    </row>
    <row r="15" spans="1:18" ht="15" customHeight="1" x14ac:dyDescent="0.2">
      <c r="B15" s="369" t="s">
        <v>9</v>
      </c>
      <c r="C15" s="376">
        <v>261.10945679012349</v>
      </c>
      <c r="D15" s="371">
        <v>0.21731383465799772</v>
      </c>
      <c r="E15" s="378">
        <v>366.93346320346279</v>
      </c>
      <c r="F15" s="374">
        <v>0.17808123185620545</v>
      </c>
      <c r="G15" s="378">
        <v>586.38301775147886</v>
      </c>
      <c r="H15" s="374">
        <v>0.24476857384804376</v>
      </c>
      <c r="I15" s="367"/>
      <c r="J15" s="367"/>
      <c r="K15" s="367"/>
      <c r="L15" s="367"/>
      <c r="M15" s="367"/>
      <c r="N15" s="367"/>
      <c r="O15" s="367"/>
    </row>
    <row r="16" spans="1:18" ht="15" customHeight="1" x14ac:dyDescent="0.2">
      <c r="B16" s="369" t="s">
        <v>8</v>
      </c>
      <c r="C16" s="376" t="s">
        <v>376</v>
      </c>
      <c r="D16" s="371" t="s">
        <v>376</v>
      </c>
      <c r="E16" s="378" t="s">
        <v>376</v>
      </c>
      <c r="F16" s="374" t="s">
        <v>376</v>
      </c>
      <c r="G16" s="378" t="s">
        <v>376</v>
      </c>
      <c r="H16" s="374" t="s">
        <v>376</v>
      </c>
      <c r="I16" s="367"/>
      <c r="J16" s="367"/>
      <c r="K16" s="367"/>
      <c r="L16" s="367"/>
      <c r="M16" s="367"/>
      <c r="N16" s="367"/>
      <c r="O16" s="367"/>
    </row>
    <row r="17" spans="1:15" ht="15" customHeight="1" x14ac:dyDescent="0.2">
      <c r="B17" s="369" t="s">
        <v>7</v>
      </c>
      <c r="C17" s="376">
        <v>211.02657046603196</v>
      </c>
      <c r="D17" s="371">
        <v>0.61067740323553854</v>
      </c>
      <c r="E17" s="378">
        <v>374.55563387423638</v>
      </c>
      <c r="F17" s="374">
        <v>0.71201616837435389</v>
      </c>
      <c r="G17" s="378">
        <v>495.60222078760472</v>
      </c>
      <c r="H17" s="374">
        <v>0.6040070138652176</v>
      </c>
      <c r="I17" s="367"/>
      <c r="J17" s="367"/>
      <c r="K17" s="367"/>
      <c r="L17" s="367"/>
      <c r="M17" s="367"/>
      <c r="N17" s="367"/>
      <c r="O17" s="367"/>
    </row>
    <row r="18" spans="1:15" ht="15" customHeight="1" x14ac:dyDescent="0.2">
      <c r="B18" s="369" t="s">
        <v>43</v>
      </c>
      <c r="C18" s="376">
        <v>165.77955813953488</v>
      </c>
      <c r="D18" s="371">
        <v>0.65684417391050753</v>
      </c>
      <c r="E18" s="378">
        <v>206.75811688311688</v>
      </c>
      <c r="F18" s="374">
        <v>0.73653765647201486</v>
      </c>
      <c r="G18" s="378">
        <v>195.80072033898307</v>
      </c>
      <c r="H18" s="374">
        <v>0.77843078066545768</v>
      </c>
      <c r="I18" s="367"/>
      <c r="J18" s="367"/>
      <c r="K18" s="367"/>
      <c r="L18" s="367"/>
      <c r="M18" s="367"/>
      <c r="N18" s="367"/>
      <c r="O18" s="367"/>
    </row>
    <row r="19" spans="1:15" ht="15" customHeight="1" x14ac:dyDescent="0.2">
      <c r="B19" s="369" t="s">
        <v>44</v>
      </c>
      <c r="C19" s="376">
        <v>172.50355895196512</v>
      </c>
      <c r="D19" s="371">
        <v>9.6863726760843746E-2</v>
      </c>
      <c r="E19" s="378">
        <v>389.48663225806416</v>
      </c>
      <c r="F19" s="374">
        <v>0.15984698668105823</v>
      </c>
      <c r="G19" s="378">
        <v>398.94416309012757</v>
      </c>
      <c r="H19" s="374">
        <v>0.14599431597366522</v>
      </c>
      <c r="I19" s="367"/>
      <c r="J19" s="367"/>
      <c r="K19" s="367"/>
      <c r="L19" s="367"/>
      <c r="M19" s="367"/>
      <c r="N19" s="367"/>
      <c r="O19" s="367"/>
    </row>
    <row r="20" spans="1:15" ht="15" customHeight="1" x14ac:dyDescent="0.2">
      <c r="B20" s="369" t="s">
        <v>6</v>
      </c>
      <c r="C20" s="376">
        <v>411.41588235294114</v>
      </c>
      <c r="D20" s="371">
        <v>0.75856205329755388</v>
      </c>
      <c r="E20" s="378">
        <v>540.26857798164917</v>
      </c>
      <c r="F20" s="374">
        <v>0.52903587426235477</v>
      </c>
      <c r="G20" s="441">
        <v>683.25452173913322</v>
      </c>
      <c r="H20" s="374">
        <v>0.32946592978232547</v>
      </c>
      <c r="I20" s="367"/>
      <c r="J20" s="367"/>
      <c r="K20" s="367"/>
      <c r="L20" s="367"/>
      <c r="M20" s="367"/>
      <c r="N20" s="367"/>
      <c r="O20" s="367"/>
    </row>
    <row r="21" spans="1:15" ht="15" customHeight="1" x14ac:dyDescent="0.2">
      <c r="B21" s="369" t="s">
        <v>5</v>
      </c>
      <c r="C21" s="376">
        <v>268.5380597014925</v>
      </c>
      <c r="D21" s="371">
        <v>0.22128950145672904</v>
      </c>
      <c r="E21" s="378">
        <v>336.82778625954199</v>
      </c>
      <c r="F21" s="374">
        <v>0.33594001685187663</v>
      </c>
      <c r="G21" s="378">
        <v>385.83333333333326</v>
      </c>
      <c r="H21" s="374">
        <v>0.3660250559282035</v>
      </c>
      <c r="I21" s="367"/>
      <c r="J21" s="367"/>
      <c r="K21" s="367"/>
      <c r="L21" s="367"/>
      <c r="M21" s="367"/>
      <c r="N21" s="367"/>
      <c r="O21" s="367"/>
    </row>
    <row r="22" spans="1:15" ht="15" customHeight="1" x14ac:dyDescent="0.2">
      <c r="B22" s="369" t="s">
        <v>38</v>
      </c>
      <c r="C22" s="376">
        <v>190.49134877384196</v>
      </c>
      <c r="D22" s="371">
        <v>0.43501733377113655</v>
      </c>
      <c r="E22" s="378">
        <v>225.93844014510375</v>
      </c>
      <c r="F22" s="374">
        <v>0.44080715497506945</v>
      </c>
      <c r="G22" s="378">
        <v>359.06972677595593</v>
      </c>
      <c r="H22" s="374">
        <v>0.44285572210456725</v>
      </c>
      <c r="I22" s="367"/>
      <c r="J22" s="367"/>
      <c r="K22" s="367"/>
      <c r="L22" s="367"/>
      <c r="M22" s="367"/>
      <c r="N22" s="367"/>
      <c r="O22" s="367"/>
    </row>
    <row r="23" spans="1:15" ht="15" customHeight="1" x14ac:dyDescent="0.2">
      <c r="B23" s="369" t="s">
        <v>45</v>
      </c>
      <c r="C23" s="376">
        <v>294.33871428571427</v>
      </c>
      <c r="D23" s="371">
        <v>9.7391886350331275E-2</v>
      </c>
      <c r="E23" s="378">
        <v>318.86552971576197</v>
      </c>
      <c r="F23" s="374">
        <v>0.17276376870807128</v>
      </c>
      <c r="G23" s="378">
        <v>427.41999999999769</v>
      </c>
      <c r="H23" s="374">
        <v>0.27240020816075977</v>
      </c>
      <c r="I23" s="367"/>
      <c r="J23" s="367"/>
      <c r="K23" s="367"/>
      <c r="L23" s="367"/>
      <c r="M23" s="367"/>
      <c r="N23" s="367"/>
      <c r="O23" s="367"/>
    </row>
    <row r="24" spans="1:15" ht="15" customHeight="1" x14ac:dyDescent="0.2">
      <c r="B24" s="369" t="s">
        <v>46</v>
      </c>
      <c r="C24" s="376">
        <v>298.84500000000003</v>
      </c>
      <c r="D24" s="371">
        <v>2.5636712227813909E-2</v>
      </c>
      <c r="E24" s="378">
        <v>420.98602409638539</v>
      </c>
      <c r="F24" s="374">
        <v>0.11110284852615315</v>
      </c>
      <c r="G24" s="378">
        <v>715.06999999999982</v>
      </c>
      <c r="H24" s="374">
        <v>2.7162075402683009E-8</v>
      </c>
      <c r="I24" s="367"/>
      <c r="J24" s="367"/>
      <c r="K24" s="367"/>
      <c r="L24" s="367"/>
      <c r="M24" s="367"/>
      <c r="N24" s="367"/>
      <c r="O24" s="367"/>
    </row>
    <row r="25" spans="1:15" ht="15" customHeight="1" x14ac:dyDescent="0.2">
      <c r="B25" s="369" t="s">
        <v>47</v>
      </c>
      <c r="C25" s="376">
        <v>468.28034013605469</v>
      </c>
      <c r="D25" s="371">
        <v>0.62136225144225654</v>
      </c>
      <c r="E25" s="378">
        <v>509.68880341880379</v>
      </c>
      <c r="F25" s="374">
        <v>0.53580757203253138</v>
      </c>
      <c r="G25" s="378">
        <v>470.96363636363628</v>
      </c>
      <c r="H25" s="374">
        <v>0.54657898480675549</v>
      </c>
      <c r="I25" s="367"/>
      <c r="J25" s="367"/>
      <c r="K25" s="367"/>
      <c r="L25" s="367"/>
      <c r="M25" s="367"/>
      <c r="N25" s="367"/>
      <c r="O25" s="367"/>
    </row>
    <row r="26" spans="1:15" ht="15" customHeight="1" x14ac:dyDescent="0.2">
      <c r="B26" s="369" t="s">
        <v>48</v>
      </c>
      <c r="C26" s="376" t="s">
        <v>376</v>
      </c>
      <c r="D26" s="371" t="s">
        <v>376</v>
      </c>
      <c r="E26" s="378">
        <v>273.75</v>
      </c>
      <c r="F26" s="374">
        <v>0.13560951967961185</v>
      </c>
      <c r="G26" s="378">
        <v>316.5</v>
      </c>
      <c r="H26" s="374">
        <v>0.50045837497956547</v>
      </c>
      <c r="I26" s="367"/>
      <c r="J26" s="367"/>
      <c r="K26" s="367"/>
      <c r="L26" s="367"/>
      <c r="M26" s="367"/>
      <c r="N26" s="367"/>
      <c r="O26" s="367"/>
    </row>
    <row r="27" spans="1:15" ht="15" customHeight="1" x14ac:dyDescent="0.2">
      <c r="B27" s="369" t="s">
        <v>49</v>
      </c>
      <c r="C27" s="376">
        <v>220.71428571428572</v>
      </c>
      <c r="D27" s="371">
        <v>0.23418145756480829</v>
      </c>
      <c r="E27" s="378">
        <v>313.94678571428574</v>
      </c>
      <c r="F27" s="374">
        <v>0.26561927223501253</v>
      </c>
      <c r="G27" s="378">
        <v>561.15681818181793</v>
      </c>
      <c r="H27" s="374">
        <v>0.21836537376949203</v>
      </c>
      <c r="I27" s="367"/>
      <c r="J27" s="367"/>
      <c r="K27" s="367"/>
      <c r="L27" s="367"/>
      <c r="M27" s="367"/>
      <c r="N27" s="367"/>
      <c r="O27" s="367"/>
    </row>
    <row r="28" spans="1:15" ht="15" customHeight="1" x14ac:dyDescent="0.2">
      <c r="B28" s="369" t="s">
        <v>4</v>
      </c>
      <c r="C28" s="376" t="s">
        <v>376</v>
      </c>
      <c r="D28" s="371" t="s">
        <v>376</v>
      </c>
      <c r="E28" s="378" t="s">
        <v>376</v>
      </c>
      <c r="F28" s="374" t="s">
        <v>376</v>
      </c>
      <c r="G28" s="378" t="s">
        <v>376</v>
      </c>
      <c r="H28" s="374" t="s">
        <v>376</v>
      </c>
      <c r="I28" s="367"/>
      <c r="J28" s="367"/>
      <c r="K28" s="367"/>
      <c r="L28" s="367"/>
      <c r="M28" s="367"/>
      <c r="N28" s="367"/>
      <c r="O28" s="367"/>
    </row>
    <row r="29" spans="1:15" ht="15" customHeight="1" x14ac:dyDescent="0.2">
      <c r="B29" s="370" t="s">
        <v>3</v>
      </c>
      <c r="C29" s="379">
        <v>216.45638139840921</v>
      </c>
      <c r="D29" s="372">
        <v>0.59949515542991183</v>
      </c>
      <c r="E29" s="379">
        <v>339.06701110906243</v>
      </c>
      <c r="F29" s="375">
        <v>0.58259395917800083</v>
      </c>
      <c r="G29" s="379">
        <v>445.12605757326367</v>
      </c>
      <c r="H29" s="375">
        <v>0.5126282258609125</v>
      </c>
      <c r="I29" s="367"/>
      <c r="J29" s="367"/>
      <c r="K29" s="367"/>
      <c r="L29" s="367"/>
      <c r="M29" s="367"/>
      <c r="N29" s="367"/>
      <c r="O29" s="367"/>
    </row>
    <row r="30" spans="1:15" x14ac:dyDescent="0.2">
      <c r="A30" s="367"/>
      <c r="B30" s="367"/>
      <c r="C30" s="367"/>
      <c r="D30" s="367"/>
      <c r="E30" s="367"/>
      <c r="F30" s="367"/>
      <c r="G30" s="367"/>
      <c r="H30" s="367"/>
      <c r="I30" s="367"/>
      <c r="J30" s="367"/>
      <c r="K30" s="367"/>
      <c r="L30" s="367"/>
      <c r="M30" s="367"/>
      <c r="N30" s="367"/>
      <c r="O30" s="367"/>
    </row>
    <row r="31" spans="1:15" ht="12.75" customHeight="1" x14ac:dyDescent="0.2">
      <c r="B31" s="851" t="s">
        <v>198</v>
      </c>
      <c r="C31" s="851"/>
      <c r="D31" s="851"/>
      <c r="E31" s="851"/>
      <c r="F31" s="851"/>
      <c r="G31" s="851"/>
      <c r="H31" s="851"/>
      <c r="I31" s="627"/>
      <c r="J31" s="627"/>
      <c r="K31" s="627"/>
      <c r="L31" s="627"/>
      <c r="M31" s="627"/>
      <c r="N31" s="627"/>
      <c r="O31" s="627"/>
    </row>
    <row r="32" spans="1:15" ht="36.75" customHeight="1" x14ac:dyDescent="0.2">
      <c r="B32" s="1203" t="s">
        <v>300</v>
      </c>
      <c r="C32" s="1203"/>
      <c r="D32" s="1203"/>
      <c r="E32" s="1203"/>
      <c r="F32" s="1203"/>
      <c r="G32" s="1203"/>
      <c r="H32" s="1203"/>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79">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2" customFormat="1" x14ac:dyDescent="0.2">
      <c r="A1" s="362" t="s">
        <v>102</v>
      </c>
      <c r="B1" s="362" t="s">
        <v>70</v>
      </c>
      <c r="C1" s="362" t="s">
        <v>206</v>
      </c>
      <c r="I1" s="362" t="s">
        <v>102</v>
      </c>
      <c r="J1" s="362" t="s">
        <v>70</v>
      </c>
      <c r="Q1" s="362" t="s">
        <v>87</v>
      </c>
    </row>
    <row r="2" spans="1:18" s="362" customFormat="1" x14ac:dyDescent="0.2"/>
    <row r="3" spans="1:18" s="362" customFormat="1" x14ac:dyDescent="0.2"/>
    <row r="4" spans="1:18" s="362" customFormat="1" x14ac:dyDescent="0.2"/>
    <row r="5" spans="1:18" s="362" customFormat="1" ht="16.5" customHeight="1" x14ac:dyDescent="0.2"/>
    <row r="6" spans="1:18" s="7" customFormat="1" ht="42.75" customHeight="1" x14ac:dyDescent="0.2">
      <c r="A6" s="365"/>
      <c r="B6" s="1196" t="s">
        <v>465</v>
      </c>
      <c r="C6" s="1196"/>
      <c r="D6" s="1196"/>
      <c r="E6" s="1196"/>
      <c r="F6" s="1196"/>
      <c r="G6" s="1196"/>
      <c r="H6" s="1196"/>
      <c r="I6" s="1196"/>
      <c r="J6" s="390"/>
      <c r="K6" s="390"/>
      <c r="L6" s="390"/>
      <c r="M6" s="363"/>
      <c r="N6" s="363"/>
      <c r="O6" s="363"/>
      <c r="P6" s="363"/>
      <c r="Q6" s="363"/>
      <c r="R6" s="363"/>
    </row>
    <row r="7" spans="1:18" s="7" customFormat="1" ht="15.75" customHeight="1" x14ac:dyDescent="0.2">
      <c r="A7" s="365"/>
      <c r="B7" s="1197" t="str">
        <f>porsaad!B6</f>
        <v>Situación a 28 de febrero de 2023</v>
      </c>
      <c r="C7" s="1197"/>
      <c r="D7" s="1197"/>
      <c r="E7" s="1197"/>
      <c r="F7" s="1197"/>
      <c r="G7" s="1197"/>
      <c r="H7" s="1197"/>
      <c r="I7" s="1197"/>
      <c r="J7" s="402"/>
      <c r="K7" s="402"/>
      <c r="L7" s="402"/>
      <c r="M7" s="364"/>
      <c r="N7" s="364"/>
      <c r="O7" s="364"/>
      <c r="P7" s="364"/>
      <c r="Q7" s="364"/>
      <c r="R7" s="364"/>
    </row>
    <row r="8" spans="1:18" s="362" customFormat="1" ht="6" customHeight="1" x14ac:dyDescent="0.2">
      <c r="A8" s="366"/>
      <c r="B8" s="366"/>
      <c r="C8" s="366"/>
      <c r="D8" s="366"/>
      <c r="E8" s="366"/>
      <c r="F8" s="366"/>
      <c r="G8" s="366"/>
      <c r="H8" s="366"/>
      <c r="I8" s="366"/>
      <c r="J8" s="366"/>
      <c r="K8" s="366"/>
      <c r="L8" s="366"/>
    </row>
    <row r="9" spans="1:18" ht="15" x14ac:dyDescent="0.25">
      <c r="B9" s="1204" t="s">
        <v>15</v>
      </c>
      <c r="C9" s="1206" t="s">
        <v>51</v>
      </c>
      <c r="D9" s="1207"/>
      <c r="E9" s="1206" t="s">
        <v>36</v>
      </c>
      <c r="F9" s="1208"/>
      <c r="G9" s="1207" t="s">
        <v>35</v>
      </c>
      <c r="H9" s="1208"/>
      <c r="I9" s="367"/>
      <c r="J9" s="367"/>
      <c r="K9" s="367"/>
      <c r="L9" s="367"/>
      <c r="M9" s="367"/>
      <c r="N9" s="367"/>
      <c r="O9" s="367"/>
    </row>
    <row r="10" spans="1:18" ht="46.5" customHeight="1" x14ac:dyDescent="0.2">
      <c r="B10" s="1205"/>
      <c r="C10" s="443" t="s">
        <v>140</v>
      </c>
      <c r="D10" s="444" t="s">
        <v>165</v>
      </c>
      <c r="E10" s="443" t="s">
        <v>140</v>
      </c>
      <c r="F10" s="444" t="s">
        <v>165</v>
      </c>
      <c r="G10" s="443" t="s">
        <v>140</v>
      </c>
      <c r="H10" s="445" t="s">
        <v>165</v>
      </c>
      <c r="I10" s="367"/>
      <c r="J10" s="367"/>
      <c r="K10" s="367"/>
      <c r="L10" s="367"/>
      <c r="M10" s="367"/>
      <c r="N10" s="367"/>
      <c r="O10" s="367"/>
    </row>
    <row r="11" spans="1:18" ht="15" customHeight="1" x14ac:dyDescent="0.2">
      <c r="B11" s="368" t="s">
        <v>11</v>
      </c>
      <c r="C11" s="376" t="s">
        <v>376</v>
      </c>
      <c r="D11" s="371" t="s">
        <v>376</v>
      </c>
      <c r="E11" s="377" t="s">
        <v>376</v>
      </c>
      <c r="F11" s="373" t="s">
        <v>376</v>
      </c>
      <c r="G11" s="377" t="s">
        <v>376</v>
      </c>
      <c r="H11" s="373" t="s">
        <v>376</v>
      </c>
      <c r="I11" s="367"/>
      <c r="J11" s="367"/>
      <c r="K11" s="367"/>
      <c r="L11" s="367"/>
      <c r="M11" s="367"/>
      <c r="N11" s="367"/>
      <c r="O11" s="367"/>
    </row>
    <row r="12" spans="1:18" ht="15" customHeight="1" x14ac:dyDescent="0.2">
      <c r="B12" s="369" t="s">
        <v>10</v>
      </c>
      <c r="C12" s="376" t="s">
        <v>376</v>
      </c>
      <c r="D12" s="371" t="s">
        <v>376</v>
      </c>
      <c r="E12" s="378" t="s">
        <v>376</v>
      </c>
      <c r="F12" s="374" t="s">
        <v>376</v>
      </c>
      <c r="G12" s="378" t="s">
        <v>376</v>
      </c>
      <c r="H12" s="374" t="s">
        <v>376</v>
      </c>
      <c r="I12" s="367"/>
      <c r="J12" s="367"/>
      <c r="K12" s="367"/>
      <c r="L12" s="367"/>
      <c r="M12" s="367"/>
      <c r="N12" s="367"/>
      <c r="O12" s="367"/>
    </row>
    <row r="13" spans="1:18" ht="15" customHeight="1" x14ac:dyDescent="0.2">
      <c r="B13" s="369" t="s">
        <v>40</v>
      </c>
      <c r="C13" s="376">
        <v>287.06883597883655</v>
      </c>
      <c r="D13" s="371">
        <v>0.57223520586878251</v>
      </c>
      <c r="E13" s="378" t="s">
        <v>376</v>
      </c>
      <c r="F13" s="374" t="s">
        <v>376</v>
      </c>
      <c r="G13" s="378" t="s">
        <v>376</v>
      </c>
      <c r="H13" s="374" t="s">
        <v>376</v>
      </c>
      <c r="I13" s="367"/>
      <c r="J13" s="367"/>
      <c r="K13" s="367"/>
      <c r="L13" s="367"/>
      <c r="M13" s="367"/>
      <c r="N13" s="367"/>
      <c r="O13" s="367"/>
    </row>
    <row r="14" spans="1:18" ht="15" customHeight="1" x14ac:dyDescent="0.2">
      <c r="B14" s="369" t="s">
        <v>41</v>
      </c>
      <c r="C14" s="376" t="s">
        <v>376</v>
      </c>
      <c r="D14" s="371" t="s">
        <v>376</v>
      </c>
      <c r="E14" s="378" t="s">
        <v>376</v>
      </c>
      <c r="F14" s="374" t="s">
        <v>376</v>
      </c>
      <c r="G14" s="378" t="s">
        <v>376</v>
      </c>
      <c r="H14" s="374" t="s">
        <v>376</v>
      </c>
      <c r="I14" s="367"/>
      <c r="J14" s="367"/>
      <c r="K14" s="367"/>
      <c r="L14" s="367"/>
      <c r="M14" s="367"/>
      <c r="N14" s="367"/>
      <c r="O14" s="367"/>
    </row>
    <row r="15" spans="1:18" ht="15" customHeight="1" x14ac:dyDescent="0.2">
      <c r="B15" s="369" t="s">
        <v>9</v>
      </c>
      <c r="C15" s="376">
        <v>260.68999999999994</v>
      </c>
      <c r="D15" s="371">
        <v>0.31440185137620069</v>
      </c>
      <c r="E15" s="378">
        <v>368.87794736842119</v>
      </c>
      <c r="F15" s="374">
        <v>0.21759229375862971</v>
      </c>
      <c r="G15" s="378">
        <v>553.69203703703681</v>
      </c>
      <c r="H15" s="374">
        <v>0.33498046093799072</v>
      </c>
      <c r="I15" s="367"/>
      <c r="J15" s="367"/>
      <c r="K15" s="367"/>
      <c r="L15" s="367"/>
      <c r="M15" s="367"/>
      <c r="N15" s="367"/>
      <c r="O15" s="367"/>
    </row>
    <row r="16" spans="1:18" ht="15" customHeight="1" x14ac:dyDescent="0.2">
      <c r="B16" s="369" t="s">
        <v>8</v>
      </c>
      <c r="C16" s="376" t="s">
        <v>376</v>
      </c>
      <c r="D16" s="371" t="s">
        <v>376</v>
      </c>
      <c r="E16" s="378" t="s">
        <v>376</v>
      </c>
      <c r="F16" s="374" t="s">
        <v>376</v>
      </c>
      <c r="G16" s="378" t="s">
        <v>376</v>
      </c>
      <c r="H16" s="374" t="s">
        <v>376</v>
      </c>
      <c r="I16" s="367"/>
      <c r="J16" s="367"/>
      <c r="K16" s="367"/>
      <c r="L16" s="367"/>
      <c r="M16" s="367"/>
      <c r="N16" s="367"/>
      <c r="O16" s="367"/>
    </row>
    <row r="17" spans="1:15" ht="15" customHeight="1" x14ac:dyDescent="0.2">
      <c r="B17" s="369" t="s">
        <v>7</v>
      </c>
      <c r="C17" s="376">
        <v>95.42712619300093</v>
      </c>
      <c r="D17" s="371">
        <v>1.1369661522827308</v>
      </c>
      <c r="E17" s="378">
        <v>135.19127035830547</v>
      </c>
      <c r="F17" s="374">
        <v>1.1729918979210117</v>
      </c>
      <c r="G17" s="378">
        <v>193.06203187251191</v>
      </c>
      <c r="H17" s="374">
        <v>1.0098300843376069</v>
      </c>
      <c r="I17" s="367"/>
      <c r="J17" s="367"/>
      <c r="K17" s="367"/>
      <c r="L17" s="367"/>
      <c r="M17" s="367"/>
      <c r="N17" s="367"/>
      <c r="O17" s="367"/>
    </row>
    <row r="18" spans="1:15" ht="15" customHeight="1" x14ac:dyDescent="0.2">
      <c r="B18" s="369" t="s">
        <v>43</v>
      </c>
      <c r="C18" s="376">
        <v>137.04472131147548</v>
      </c>
      <c r="D18" s="371">
        <v>0.57034936606758269</v>
      </c>
      <c r="E18" s="378">
        <v>171.26473763118429</v>
      </c>
      <c r="F18" s="374">
        <v>0.5974511794065962</v>
      </c>
      <c r="G18" s="378">
        <v>240.5037111111115</v>
      </c>
      <c r="H18" s="374">
        <v>0.7854623070393153</v>
      </c>
      <c r="I18" s="367"/>
      <c r="J18" s="367"/>
      <c r="K18" s="367"/>
      <c r="L18" s="367"/>
      <c r="M18" s="367"/>
      <c r="N18" s="367"/>
      <c r="O18" s="367"/>
    </row>
    <row r="19" spans="1:15" ht="15" customHeight="1" x14ac:dyDescent="0.2">
      <c r="B19" s="369" t="s">
        <v>44</v>
      </c>
      <c r="C19" s="376" t="s">
        <v>376</v>
      </c>
      <c r="D19" s="371" t="s">
        <v>376</v>
      </c>
      <c r="E19" s="378" t="s">
        <v>376</v>
      </c>
      <c r="F19" s="374" t="s">
        <v>376</v>
      </c>
      <c r="G19" s="378" t="s">
        <v>376</v>
      </c>
      <c r="H19" s="374" t="s">
        <v>376</v>
      </c>
      <c r="I19" s="367"/>
      <c r="J19" s="367"/>
      <c r="K19" s="367"/>
      <c r="L19" s="367"/>
      <c r="M19" s="367"/>
      <c r="N19" s="367"/>
      <c r="O19" s="367"/>
    </row>
    <row r="20" spans="1:15" ht="15" customHeight="1" x14ac:dyDescent="0.2">
      <c r="B20" s="369" t="s">
        <v>6</v>
      </c>
      <c r="C20" s="376">
        <v>247.41852000000003</v>
      </c>
      <c r="D20" s="371">
        <v>0.3263342063447871</v>
      </c>
      <c r="E20" s="378">
        <v>330.9401333333326</v>
      </c>
      <c r="F20" s="374">
        <v>0.35662402842283841</v>
      </c>
      <c r="G20" s="441">
        <v>437.44888111888162</v>
      </c>
      <c r="H20" s="374">
        <v>0.4705923897949435</v>
      </c>
      <c r="I20" s="367"/>
      <c r="J20" s="367"/>
      <c r="K20" s="367"/>
      <c r="L20" s="367"/>
      <c r="M20" s="367"/>
      <c r="N20" s="367"/>
      <c r="O20" s="367"/>
    </row>
    <row r="21" spans="1:15" ht="15" customHeight="1" x14ac:dyDescent="0.2">
      <c r="B21" s="369" t="s">
        <v>5</v>
      </c>
      <c r="C21" s="376">
        <v>274.51260299625477</v>
      </c>
      <c r="D21" s="371">
        <v>0.22031368550469818</v>
      </c>
      <c r="E21" s="378">
        <v>344.67667741935463</v>
      </c>
      <c r="F21" s="374">
        <v>0.32372917233288284</v>
      </c>
      <c r="G21" s="378">
        <v>376.57500000000005</v>
      </c>
      <c r="H21" s="374">
        <v>0.50097553296393282</v>
      </c>
      <c r="I21" s="367"/>
      <c r="J21" s="367"/>
      <c r="K21" s="367"/>
      <c r="L21" s="367"/>
      <c r="M21" s="367"/>
      <c r="N21" s="367"/>
      <c r="O21" s="367"/>
    </row>
    <row r="22" spans="1:15" ht="15" customHeight="1" x14ac:dyDescent="0.2">
      <c r="B22" s="369" t="s">
        <v>38</v>
      </c>
      <c r="C22" s="376">
        <v>228.64822353811996</v>
      </c>
      <c r="D22" s="371">
        <v>0.36500567190609573</v>
      </c>
      <c r="E22" s="378">
        <v>338.00921455938578</v>
      </c>
      <c r="F22" s="374">
        <v>0.37050070200041529</v>
      </c>
      <c r="G22" s="378">
        <v>546.3961864406798</v>
      </c>
      <c r="H22" s="374">
        <v>0.40360454220815462</v>
      </c>
      <c r="I22" s="367"/>
      <c r="J22" s="367"/>
      <c r="K22" s="367"/>
      <c r="L22" s="367"/>
      <c r="M22" s="367"/>
      <c r="N22" s="367"/>
      <c r="O22" s="367"/>
    </row>
    <row r="23" spans="1:15" ht="15" customHeight="1" x14ac:dyDescent="0.2">
      <c r="B23" s="369" t="s">
        <v>45</v>
      </c>
      <c r="C23" s="376">
        <v>290.79953658536584</v>
      </c>
      <c r="D23" s="371">
        <v>0.11858074712051947</v>
      </c>
      <c r="E23" s="378">
        <v>308.94488715953264</v>
      </c>
      <c r="F23" s="374">
        <v>0.22501809573294629</v>
      </c>
      <c r="G23" s="378">
        <v>415.95352766798266</v>
      </c>
      <c r="H23" s="374">
        <v>0.35592007182416996</v>
      </c>
      <c r="I23" s="367"/>
      <c r="J23" s="367"/>
      <c r="K23" s="367"/>
      <c r="L23" s="367"/>
      <c r="M23" s="367"/>
      <c r="N23" s="367"/>
      <c r="O23" s="367"/>
    </row>
    <row r="24" spans="1:15" ht="15" customHeight="1" x14ac:dyDescent="0.2">
      <c r="B24" s="369" t="s">
        <v>46</v>
      </c>
      <c r="C24" s="376">
        <v>296.05263157894734</v>
      </c>
      <c r="D24" s="371">
        <v>0.11623730516108483</v>
      </c>
      <c r="E24" s="378">
        <v>422.12495652173976</v>
      </c>
      <c r="F24" s="374">
        <v>6.4964984675060761E-2</v>
      </c>
      <c r="G24" s="378">
        <v>696.95837209302306</v>
      </c>
      <c r="H24" s="374">
        <v>0.13705872619239801</v>
      </c>
      <c r="I24" s="367"/>
      <c r="J24" s="367"/>
      <c r="K24" s="367"/>
      <c r="L24" s="367"/>
      <c r="M24" s="367"/>
      <c r="N24" s="367"/>
      <c r="O24" s="367"/>
    </row>
    <row r="25" spans="1:15" ht="15" customHeight="1" x14ac:dyDescent="0.2">
      <c r="B25" s="369" t="s">
        <v>47</v>
      </c>
      <c r="C25" s="376">
        <v>291.17851851851873</v>
      </c>
      <c r="D25" s="371">
        <v>0.13770496352747905</v>
      </c>
      <c r="E25" s="378" t="s">
        <v>376</v>
      </c>
      <c r="F25" s="374" t="s">
        <v>376</v>
      </c>
      <c r="G25" s="378" t="s">
        <v>376</v>
      </c>
      <c r="H25" s="374" t="s">
        <v>376</v>
      </c>
      <c r="I25" s="367"/>
      <c r="J25" s="367"/>
      <c r="K25" s="367"/>
      <c r="L25" s="367"/>
      <c r="M25" s="367"/>
      <c r="N25" s="367"/>
      <c r="O25" s="367"/>
    </row>
    <row r="26" spans="1:15" ht="15" customHeight="1" x14ac:dyDescent="0.2">
      <c r="B26" s="369" t="s">
        <v>48</v>
      </c>
      <c r="C26" s="376" t="s">
        <v>376</v>
      </c>
      <c r="D26" s="371" t="s">
        <v>376</v>
      </c>
      <c r="E26" s="378" t="s">
        <v>376</v>
      </c>
      <c r="F26" s="374" t="s">
        <v>376</v>
      </c>
      <c r="G26" s="378" t="s">
        <v>376</v>
      </c>
      <c r="H26" s="374" t="s">
        <v>376</v>
      </c>
      <c r="I26" s="367"/>
      <c r="J26" s="367"/>
      <c r="K26" s="367"/>
      <c r="L26" s="367"/>
      <c r="M26" s="367"/>
      <c r="N26" s="367"/>
      <c r="O26" s="367"/>
    </row>
    <row r="27" spans="1:15" ht="15" customHeight="1" x14ac:dyDescent="0.2">
      <c r="B27" s="369" t="s">
        <v>49</v>
      </c>
      <c r="C27" s="376" t="s">
        <v>376</v>
      </c>
      <c r="D27" s="371" t="s">
        <v>376</v>
      </c>
      <c r="E27" s="378" t="s">
        <v>376</v>
      </c>
      <c r="F27" s="374" t="s">
        <v>376</v>
      </c>
      <c r="G27" s="378" t="s">
        <v>376</v>
      </c>
      <c r="H27" s="374" t="s">
        <v>376</v>
      </c>
      <c r="I27" s="367"/>
      <c r="J27" s="367"/>
      <c r="K27" s="367"/>
      <c r="L27" s="367"/>
      <c r="M27" s="367"/>
      <c r="N27" s="367"/>
      <c r="O27" s="367"/>
    </row>
    <row r="28" spans="1:15" ht="15" customHeight="1" x14ac:dyDescent="0.2">
      <c r="B28" s="369" t="s">
        <v>4</v>
      </c>
      <c r="C28" s="376" t="s">
        <v>376</v>
      </c>
      <c r="D28" s="371" t="s">
        <v>376</v>
      </c>
      <c r="E28" s="378" t="s">
        <v>376</v>
      </c>
      <c r="F28" s="374" t="s">
        <v>376</v>
      </c>
      <c r="G28" s="378" t="s">
        <v>376</v>
      </c>
      <c r="H28" s="374" t="s">
        <v>376</v>
      </c>
      <c r="I28" s="367"/>
      <c r="J28" s="367"/>
      <c r="K28" s="367"/>
      <c r="L28" s="367"/>
      <c r="M28" s="367"/>
      <c r="N28" s="367"/>
      <c r="O28" s="367"/>
    </row>
    <row r="29" spans="1:15" ht="15" customHeight="1" x14ac:dyDescent="0.2">
      <c r="B29" s="370" t="s">
        <v>3</v>
      </c>
      <c r="C29" s="379">
        <v>227.06784023985588</v>
      </c>
      <c r="D29" s="372">
        <v>0.50768118013661179</v>
      </c>
      <c r="E29" s="379">
        <v>244.94439012181348</v>
      </c>
      <c r="F29" s="375">
        <v>0.63658534532576416</v>
      </c>
      <c r="G29" s="379">
        <v>322.64116608544521</v>
      </c>
      <c r="H29" s="375">
        <v>0.71992368037535825</v>
      </c>
      <c r="I29" s="367"/>
      <c r="J29" s="367"/>
      <c r="K29" s="367"/>
      <c r="L29" s="367"/>
      <c r="M29" s="367"/>
      <c r="N29" s="367"/>
      <c r="O29" s="367"/>
    </row>
    <row r="30" spans="1:15" x14ac:dyDescent="0.2">
      <c r="A30" s="367"/>
      <c r="B30" s="367"/>
      <c r="C30" s="367"/>
      <c r="D30" s="367"/>
      <c r="E30" s="367"/>
      <c r="F30" s="367"/>
      <c r="G30" s="367"/>
      <c r="H30" s="367"/>
      <c r="I30" s="367"/>
      <c r="J30" s="367"/>
      <c r="K30" s="367"/>
      <c r="L30" s="367"/>
      <c r="M30" s="367"/>
      <c r="N30" s="367"/>
      <c r="O30" s="367"/>
    </row>
    <row r="31" spans="1:15" ht="12.75" customHeight="1" x14ac:dyDescent="0.2">
      <c r="B31" s="851" t="s">
        <v>198</v>
      </c>
      <c r="C31" s="851"/>
      <c r="D31" s="851"/>
      <c r="E31" s="851"/>
      <c r="F31" s="851"/>
      <c r="G31" s="851"/>
      <c r="H31" s="851"/>
      <c r="I31" s="627"/>
      <c r="J31" s="627"/>
      <c r="K31" s="627"/>
      <c r="L31" s="627"/>
      <c r="M31" s="627"/>
      <c r="N31" s="627"/>
      <c r="O31" s="627"/>
    </row>
    <row r="32" spans="1:15" ht="36.75" customHeight="1" x14ac:dyDescent="0.2">
      <c r="B32" s="1203" t="s">
        <v>300</v>
      </c>
      <c r="C32" s="1203"/>
      <c r="D32" s="1203"/>
      <c r="E32" s="1203"/>
      <c r="F32" s="1203"/>
      <c r="G32" s="1203"/>
      <c r="H32" s="1203"/>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80">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2" customFormat="1" x14ac:dyDescent="0.2">
      <c r="A1" s="362" t="s">
        <v>102</v>
      </c>
      <c r="B1" s="362" t="s">
        <v>70</v>
      </c>
      <c r="C1" s="362" t="s">
        <v>207</v>
      </c>
      <c r="I1" s="362" t="s">
        <v>102</v>
      </c>
      <c r="J1" s="362" t="s">
        <v>70</v>
      </c>
      <c r="Q1" s="362" t="s">
        <v>87</v>
      </c>
    </row>
    <row r="2" spans="1:18" s="362" customFormat="1" x14ac:dyDescent="0.2"/>
    <row r="3" spans="1:18" s="362" customFormat="1" x14ac:dyDescent="0.2"/>
    <row r="4" spans="1:18" s="362" customFormat="1" x14ac:dyDescent="0.2"/>
    <row r="5" spans="1:18" s="362" customFormat="1" ht="16.5" customHeight="1" x14ac:dyDescent="0.2"/>
    <row r="6" spans="1:18" s="7" customFormat="1" ht="42.75" customHeight="1" x14ac:dyDescent="0.2">
      <c r="A6" s="365"/>
      <c r="B6" s="1196" t="s">
        <v>464</v>
      </c>
      <c r="C6" s="1196"/>
      <c r="D6" s="1196"/>
      <c r="E6" s="1196"/>
      <c r="F6" s="1196"/>
      <c r="G6" s="1196"/>
      <c r="H6" s="1196"/>
      <c r="I6" s="1196"/>
      <c r="J6" s="390"/>
      <c r="K6" s="390"/>
      <c r="L6" s="390"/>
      <c r="M6" s="363"/>
      <c r="N6" s="363"/>
      <c r="O6" s="363"/>
      <c r="P6" s="363"/>
      <c r="Q6" s="363"/>
      <c r="R6" s="363"/>
    </row>
    <row r="7" spans="1:18" s="7" customFormat="1" ht="15.75" customHeight="1" x14ac:dyDescent="0.2">
      <c r="A7" s="365"/>
      <c r="B7" s="1197" t="str">
        <f>porsaad!B6</f>
        <v>Situación a 28 de febrero de 2023</v>
      </c>
      <c r="C7" s="1197"/>
      <c r="D7" s="1197"/>
      <c r="E7" s="1197"/>
      <c r="F7" s="1197"/>
      <c r="G7" s="1197"/>
      <c r="H7" s="1197"/>
      <c r="I7" s="1197"/>
      <c r="J7" s="402"/>
      <c r="K7" s="402"/>
      <c r="L7" s="402"/>
      <c r="M7" s="364"/>
      <c r="N7" s="364"/>
      <c r="O7" s="364"/>
      <c r="P7" s="364"/>
      <c r="Q7" s="364"/>
      <c r="R7" s="364"/>
    </row>
    <row r="8" spans="1:18" s="362" customFormat="1" ht="6" customHeight="1" x14ac:dyDescent="0.2">
      <c r="A8" s="366"/>
      <c r="B8" s="366"/>
      <c r="C8" s="366"/>
      <c r="D8" s="366"/>
      <c r="E8" s="366"/>
      <c r="F8" s="366"/>
      <c r="G8" s="366"/>
      <c r="H8" s="366"/>
      <c r="I8" s="366"/>
      <c r="J8" s="366"/>
      <c r="K8" s="366"/>
      <c r="L8" s="366"/>
    </row>
    <row r="9" spans="1:18" ht="15" x14ac:dyDescent="0.25">
      <c r="B9" s="1204" t="s">
        <v>15</v>
      </c>
      <c r="C9" s="1206" t="s">
        <v>51</v>
      </c>
      <c r="D9" s="1207"/>
      <c r="E9" s="1206" t="s">
        <v>36</v>
      </c>
      <c r="F9" s="1208"/>
      <c r="G9" s="1207" t="s">
        <v>35</v>
      </c>
      <c r="H9" s="1208"/>
      <c r="I9" s="367"/>
      <c r="J9" s="367"/>
      <c r="K9" s="367"/>
      <c r="L9" s="367"/>
      <c r="M9" s="367"/>
      <c r="N9" s="367"/>
      <c r="O9" s="367"/>
    </row>
    <row r="10" spans="1:18" ht="46.5" customHeight="1" x14ac:dyDescent="0.2">
      <c r="B10" s="1205"/>
      <c r="C10" s="443" t="s">
        <v>140</v>
      </c>
      <c r="D10" s="444" t="s">
        <v>165</v>
      </c>
      <c r="E10" s="443" t="s">
        <v>140</v>
      </c>
      <c r="F10" s="444" t="s">
        <v>165</v>
      </c>
      <c r="G10" s="443" t="s">
        <v>140</v>
      </c>
      <c r="H10" s="445" t="s">
        <v>165</v>
      </c>
      <c r="I10" s="367"/>
      <c r="J10" s="367"/>
      <c r="K10" s="367"/>
      <c r="L10" s="367"/>
      <c r="M10" s="367"/>
      <c r="N10" s="367"/>
      <c r="O10" s="367"/>
    </row>
    <row r="11" spans="1:18" ht="15" customHeight="1" x14ac:dyDescent="0.2">
      <c r="B11" s="368" t="s">
        <v>11</v>
      </c>
      <c r="C11" s="376" t="s">
        <v>376</v>
      </c>
      <c r="D11" s="371" t="s">
        <v>376</v>
      </c>
      <c r="E11" s="377" t="s">
        <v>376</v>
      </c>
      <c r="F11" s="373" t="s">
        <v>376</v>
      </c>
      <c r="G11" s="377" t="s">
        <v>376</v>
      </c>
      <c r="H11" s="373" t="s">
        <v>376</v>
      </c>
      <c r="I11" s="367"/>
      <c r="J11" s="367"/>
      <c r="K11" s="367"/>
      <c r="L11" s="367"/>
      <c r="M11" s="367"/>
      <c r="N11" s="367"/>
      <c r="O11" s="367"/>
    </row>
    <row r="12" spans="1:18" ht="15" customHeight="1" x14ac:dyDescent="0.2">
      <c r="B12" s="369" t="s">
        <v>10</v>
      </c>
      <c r="C12" s="376" t="s">
        <v>376</v>
      </c>
      <c r="D12" s="371" t="s">
        <v>376</v>
      </c>
      <c r="E12" s="378" t="s">
        <v>376</v>
      </c>
      <c r="F12" s="374" t="s">
        <v>376</v>
      </c>
      <c r="G12" s="378" t="s">
        <v>376</v>
      </c>
      <c r="H12" s="374" t="s">
        <v>376</v>
      </c>
      <c r="I12" s="367"/>
      <c r="J12" s="367"/>
      <c r="K12" s="367"/>
      <c r="L12" s="367"/>
      <c r="M12" s="367"/>
      <c r="N12" s="367"/>
      <c r="O12" s="367"/>
    </row>
    <row r="13" spans="1:18" ht="15" customHeight="1" x14ac:dyDescent="0.2">
      <c r="B13" s="369" t="s">
        <v>40</v>
      </c>
      <c r="C13" s="376">
        <v>15.329577464788722</v>
      </c>
      <c r="D13" s="371">
        <v>4.2559739125821762E-2</v>
      </c>
      <c r="E13" s="378">
        <v>15.001578947368417</v>
      </c>
      <c r="F13" s="374">
        <v>0.12157754131547369</v>
      </c>
      <c r="G13" s="378">
        <v>15.419999999999998</v>
      </c>
      <c r="H13" s="374">
        <v>1.5461645856132459E-8</v>
      </c>
      <c r="I13" s="367"/>
      <c r="J13" s="367"/>
      <c r="K13" s="367"/>
      <c r="L13" s="367"/>
      <c r="M13" s="367"/>
      <c r="N13" s="367"/>
      <c r="O13" s="367"/>
    </row>
    <row r="14" spans="1:18" ht="15" customHeight="1" x14ac:dyDescent="0.2">
      <c r="B14" s="369" t="s">
        <v>41</v>
      </c>
      <c r="C14" s="376" t="s">
        <v>376</v>
      </c>
      <c r="D14" s="371" t="s">
        <v>376</v>
      </c>
      <c r="E14" s="378" t="s">
        <v>376</v>
      </c>
      <c r="F14" s="374" t="s">
        <v>376</v>
      </c>
      <c r="G14" s="378" t="s">
        <v>376</v>
      </c>
      <c r="H14" s="374" t="s">
        <v>376</v>
      </c>
      <c r="I14" s="367"/>
      <c r="J14" s="367"/>
      <c r="K14" s="367"/>
      <c r="L14" s="367"/>
      <c r="M14" s="367"/>
      <c r="N14" s="367"/>
      <c r="O14" s="367"/>
    </row>
    <row r="15" spans="1:18" ht="15" customHeight="1" x14ac:dyDescent="0.2">
      <c r="B15" s="369" t="s">
        <v>9</v>
      </c>
      <c r="C15" s="376" t="s">
        <v>376</v>
      </c>
      <c r="D15" s="371" t="s">
        <v>376</v>
      </c>
      <c r="E15" s="378" t="s">
        <v>376</v>
      </c>
      <c r="F15" s="374" t="s">
        <v>376</v>
      </c>
      <c r="G15" s="378" t="s">
        <v>376</v>
      </c>
      <c r="H15" s="374" t="s">
        <v>376</v>
      </c>
      <c r="I15" s="367"/>
      <c r="J15" s="367"/>
      <c r="K15" s="367"/>
      <c r="L15" s="367"/>
      <c r="M15" s="367"/>
      <c r="N15" s="367"/>
      <c r="O15" s="367"/>
    </row>
    <row r="16" spans="1:18" ht="15" customHeight="1" x14ac:dyDescent="0.2">
      <c r="B16" s="369" t="s">
        <v>8</v>
      </c>
      <c r="C16" s="376" t="s">
        <v>376</v>
      </c>
      <c r="D16" s="371" t="s">
        <v>376</v>
      </c>
      <c r="E16" s="378" t="s">
        <v>376</v>
      </c>
      <c r="F16" s="374" t="s">
        <v>376</v>
      </c>
      <c r="G16" s="378" t="s">
        <v>376</v>
      </c>
      <c r="H16" s="374" t="s">
        <v>376</v>
      </c>
      <c r="I16" s="367"/>
      <c r="J16" s="367"/>
      <c r="K16" s="367"/>
      <c r="L16" s="367"/>
      <c r="M16" s="367"/>
      <c r="N16" s="367"/>
      <c r="O16" s="367"/>
    </row>
    <row r="17" spans="1:15" ht="15" customHeight="1" x14ac:dyDescent="0.2">
      <c r="B17" s="369" t="s">
        <v>7</v>
      </c>
      <c r="C17" s="376" t="s">
        <v>376</v>
      </c>
      <c r="D17" s="371" t="s">
        <v>376</v>
      </c>
      <c r="E17" s="378" t="s">
        <v>376</v>
      </c>
      <c r="F17" s="374" t="s">
        <v>376</v>
      </c>
      <c r="G17" s="378" t="s">
        <v>376</v>
      </c>
      <c r="H17" s="374" t="s">
        <v>376</v>
      </c>
      <c r="I17" s="367"/>
      <c r="J17" s="367"/>
      <c r="K17" s="367"/>
      <c r="L17" s="367"/>
      <c r="M17" s="367"/>
      <c r="N17" s="367"/>
      <c r="O17" s="367"/>
    </row>
    <row r="18" spans="1:15" ht="15" customHeight="1" x14ac:dyDescent="0.2">
      <c r="B18" s="369" t="s">
        <v>43</v>
      </c>
      <c r="C18" s="376" t="s">
        <v>376</v>
      </c>
      <c r="D18" s="371" t="s">
        <v>376</v>
      </c>
      <c r="E18" s="378" t="s">
        <v>376</v>
      </c>
      <c r="F18" s="374" t="s">
        <v>376</v>
      </c>
      <c r="G18" s="378" t="s">
        <v>376</v>
      </c>
      <c r="H18" s="374" t="s">
        <v>376</v>
      </c>
      <c r="I18" s="367"/>
      <c r="J18" s="367"/>
      <c r="K18" s="367"/>
      <c r="L18" s="367"/>
      <c r="M18" s="367"/>
      <c r="N18" s="367"/>
      <c r="O18" s="367"/>
    </row>
    <row r="19" spans="1:15" ht="15" customHeight="1" x14ac:dyDescent="0.2">
      <c r="B19" s="369" t="s">
        <v>44</v>
      </c>
      <c r="C19" s="376" t="s">
        <v>376</v>
      </c>
      <c r="D19" s="371" t="s">
        <v>376</v>
      </c>
      <c r="E19" s="378" t="s">
        <v>376</v>
      </c>
      <c r="F19" s="374" t="s">
        <v>376</v>
      </c>
      <c r="G19" s="378" t="s">
        <v>376</v>
      </c>
      <c r="H19" s="374" t="s">
        <v>376</v>
      </c>
      <c r="I19" s="367"/>
      <c r="J19" s="367"/>
      <c r="K19" s="367"/>
      <c r="L19" s="367"/>
      <c r="M19" s="367"/>
      <c r="N19" s="367"/>
      <c r="O19" s="367"/>
    </row>
    <row r="20" spans="1:15" ht="15" customHeight="1" x14ac:dyDescent="0.2">
      <c r="B20" s="369" t="s">
        <v>6</v>
      </c>
      <c r="C20" s="376" t="s">
        <v>376</v>
      </c>
      <c r="D20" s="371" t="s">
        <v>376</v>
      </c>
      <c r="E20" s="378" t="s">
        <v>376</v>
      </c>
      <c r="F20" s="374" t="s">
        <v>376</v>
      </c>
      <c r="G20" s="441" t="s">
        <v>376</v>
      </c>
      <c r="H20" s="374" t="s">
        <v>376</v>
      </c>
      <c r="I20" s="367"/>
      <c r="J20" s="367"/>
      <c r="K20" s="367"/>
      <c r="L20" s="367"/>
      <c r="M20" s="367"/>
      <c r="N20" s="367"/>
      <c r="O20" s="367"/>
    </row>
    <row r="21" spans="1:15" ht="15" customHeight="1" x14ac:dyDescent="0.2">
      <c r="B21" s="369" t="s">
        <v>5</v>
      </c>
      <c r="C21" s="376" t="s">
        <v>376</v>
      </c>
      <c r="D21" s="371" t="s">
        <v>376</v>
      </c>
      <c r="E21" s="378" t="s">
        <v>376</v>
      </c>
      <c r="F21" s="374" t="s">
        <v>376</v>
      </c>
      <c r="G21" s="378" t="s">
        <v>376</v>
      </c>
      <c r="H21" s="374" t="s">
        <v>376</v>
      </c>
      <c r="I21" s="367"/>
      <c r="J21" s="367"/>
      <c r="K21" s="367"/>
      <c r="L21" s="367"/>
      <c r="M21" s="367"/>
      <c r="N21" s="367"/>
      <c r="O21" s="367"/>
    </row>
    <row r="22" spans="1:15" ht="15" customHeight="1" x14ac:dyDescent="0.2">
      <c r="B22" s="369" t="s">
        <v>38</v>
      </c>
      <c r="C22" s="376" t="s">
        <v>376</v>
      </c>
      <c r="D22" s="371" t="s">
        <v>376</v>
      </c>
      <c r="E22" s="378" t="s">
        <v>376</v>
      </c>
      <c r="F22" s="374" t="s">
        <v>376</v>
      </c>
      <c r="G22" s="378" t="s">
        <v>376</v>
      </c>
      <c r="H22" s="374" t="s">
        <v>376</v>
      </c>
      <c r="I22" s="367"/>
      <c r="J22" s="367"/>
      <c r="K22" s="367"/>
      <c r="L22" s="367"/>
      <c r="M22" s="367"/>
      <c r="N22" s="367"/>
      <c r="O22" s="367"/>
    </row>
    <row r="23" spans="1:15" ht="15" customHeight="1" x14ac:dyDescent="0.2">
      <c r="B23" s="369" t="s">
        <v>45</v>
      </c>
      <c r="C23" s="376" t="s">
        <v>376</v>
      </c>
      <c r="D23" s="371" t="s">
        <v>376</v>
      </c>
      <c r="E23" s="378" t="s">
        <v>376</v>
      </c>
      <c r="F23" s="374" t="s">
        <v>376</v>
      </c>
      <c r="G23" s="378" t="s">
        <v>376</v>
      </c>
      <c r="H23" s="374" t="s">
        <v>376</v>
      </c>
      <c r="I23" s="367"/>
      <c r="J23" s="367"/>
      <c r="K23" s="367"/>
      <c r="L23" s="367"/>
      <c r="M23" s="367"/>
      <c r="N23" s="367"/>
      <c r="O23" s="367"/>
    </row>
    <row r="24" spans="1:15" ht="15" customHeight="1" x14ac:dyDescent="0.2">
      <c r="B24" s="369" t="s">
        <v>46</v>
      </c>
      <c r="C24" s="376" t="s">
        <v>376</v>
      </c>
      <c r="D24" s="371" t="s">
        <v>376</v>
      </c>
      <c r="E24" s="378" t="s">
        <v>376</v>
      </c>
      <c r="F24" s="374" t="s">
        <v>376</v>
      </c>
      <c r="G24" s="378" t="s">
        <v>376</v>
      </c>
      <c r="H24" s="374" t="s">
        <v>376</v>
      </c>
      <c r="I24" s="367"/>
      <c r="J24" s="367"/>
      <c r="K24" s="367"/>
      <c r="L24" s="367"/>
      <c r="M24" s="367"/>
      <c r="N24" s="367"/>
      <c r="O24" s="367"/>
    </row>
    <row r="25" spans="1:15" ht="15" customHeight="1" x14ac:dyDescent="0.2">
      <c r="B25" s="369" t="s">
        <v>47</v>
      </c>
      <c r="C25" s="376" t="s">
        <v>376</v>
      </c>
      <c r="D25" s="371" t="s">
        <v>376</v>
      </c>
      <c r="E25" s="378" t="s">
        <v>376</v>
      </c>
      <c r="F25" s="374" t="s">
        <v>376</v>
      </c>
      <c r="G25" s="378" t="s">
        <v>376</v>
      </c>
      <c r="H25" s="374" t="s">
        <v>376</v>
      </c>
      <c r="I25" s="367"/>
      <c r="J25" s="367"/>
      <c r="K25" s="367"/>
      <c r="L25" s="367"/>
      <c r="M25" s="367"/>
      <c r="N25" s="367"/>
      <c r="O25" s="367"/>
    </row>
    <row r="26" spans="1:15" ht="15" customHeight="1" x14ac:dyDescent="0.2">
      <c r="B26" s="369" t="s">
        <v>48</v>
      </c>
      <c r="C26" s="376" t="s">
        <v>376</v>
      </c>
      <c r="D26" s="371" t="s">
        <v>376</v>
      </c>
      <c r="E26" s="378" t="s">
        <v>376</v>
      </c>
      <c r="F26" s="374" t="s">
        <v>376</v>
      </c>
      <c r="G26" s="378" t="s">
        <v>376</v>
      </c>
      <c r="H26" s="374" t="s">
        <v>376</v>
      </c>
      <c r="I26" s="367"/>
      <c r="J26" s="367"/>
      <c r="K26" s="367"/>
      <c r="L26" s="367"/>
      <c r="M26" s="367"/>
      <c r="N26" s="367"/>
      <c r="O26" s="367"/>
    </row>
    <row r="27" spans="1:15" ht="15" customHeight="1" x14ac:dyDescent="0.2">
      <c r="B27" s="369" t="s">
        <v>49</v>
      </c>
      <c r="C27" s="376">
        <v>17.083269230769229</v>
      </c>
      <c r="D27" s="371">
        <v>9.4098440820327839E-2</v>
      </c>
      <c r="E27" s="378">
        <v>17</v>
      </c>
      <c r="F27" s="374">
        <v>0</v>
      </c>
      <c r="G27" s="378">
        <v>17</v>
      </c>
      <c r="H27" s="374">
        <v>0</v>
      </c>
      <c r="I27" s="367"/>
      <c r="J27" s="367"/>
      <c r="K27" s="367"/>
      <c r="L27" s="367"/>
      <c r="M27" s="367"/>
      <c r="N27" s="367"/>
      <c r="O27" s="367"/>
    </row>
    <row r="28" spans="1:15" ht="15" customHeight="1" x14ac:dyDescent="0.2">
      <c r="B28" s="369" t="s">
        <v>4</v>
      </c>
      <c r="C28" s="376" t="s">
        <v>376</v>
      </c>
      <c r="D28" s="371" t="s">
        <v>376</v>
      </c>
      <c r="E28" s="378" t="s">
        <v>376</v>
      </c>
      <c r="F28" s="374" t="s">
        <v>376</v>
      </c>
      <c r="G28" s="378" t="s">
        <v>376</v>
      </c>
      <c r="H28" s="374" t="s">
        <v>376</v>
      </c>
      <c r="I28" s="367"/>
      <c r="J28" s="367"/>
      <c r="K28" s="367"/>
      <c r="L28" s="367"/>
      <c r="M28" s="367"/>
      <c r="N28" s="367"/>
      <c r="O28" s="367"/>
    </row>
    <row r="29" spans="1:15" ht="15" customHeight="1" x14ac:dyDescent="0.2">
      <c r="B29" s="370" t="s">
        <v>3</v>
      </c>
      <c r="C29" s="379">
        <v>16.07097560975609</v>
      </c>
      <c r="D29" s="372">
        <v>8.976496571278908E-2</v>
      </c>
      <c r="E29" s="379">
        <v>16.296851851851851</v>
      </c>
      <c r="F29" s="375">
        <v>8.8020989331240071E-2</v>
      </c>
      <c r="G29" s="379">
        <v>16.473333333333333</v>
      </c>
      <c r="H29" s="375">
        <v>4.6800549835857637E-2</v>
      </c>
      <c r="I29" s="367"/>
      <c r="J29" s="367"/>
      <c r="K29" s="367"/>
      <c r="L29" s="367"/>
      <c r="M29" s="367"/>
      <c r="N29" s="367"/>
      <c r="O29" s="367"/>
    </row>
    <row r="30" spans="1:15" x14ac:dyDescent="0.2">
      <c r="A30" s="367"/>
      <c r="B30" s="367"/>
      <c r="C30" s="367"/>
      <c r="D30" s="367"/>
      <c r="E30" s="367"/>
      <c r="F30" s="367"/>
      <c r="G30" s="367"/>
      <c r="H30" s="367"/>
      <c r="I30" s="367"/>
      <c r="J30" s="367"/>
      <c r="K30" s="367"/>
      <c r="L30" s="367"/>
      <c r="M30" s="367"/>
      <c r="N30" s="367"/>
      <c r="O30" s="367"/>
    </row>
    <row r="31" spans="1:15" ht="12.75" customHeight="1" x14ac:dyDescent="0.2">
      <c r="B31" s="851" t="s">
        <v>198</v>
      </c>
      <c r="C31" s="851"/>
      <c r="D31" s="851"/>
      <c r="E31" s="851"/>
      <c r="F31" s="851"/>
      <c r="G31" s="851"/>
      <c r="H31" s="851"/>
      <c r="I31" s="627"/>
      <c r="J31" s="627"/>
      <c r="K31" s="627"/>
      <c r="L31" s="627"/>
      <c r="M31" s="627"/>
      <c r="N31" s="627"/>
      <c r="O31" s="627"/>
    </row>
    <row r="32" spans="1:15" ht="36.75" customHeight="1" x14ac:dyDescent="0.2">
      <c r="B32" s="1203" t="s">
        <v>300</v>
      </c>
      <c r="C32" s="1203"/>
      <c r="D32" s="1203"/>
      <c r="E32" s="1203"/>
      <c r="F32" s="1203"/>
      <c r="G32" s="1203"/>
      <c r="H32" s="1203"/>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37">
    <tabColor theme="5"/>
    <pageSetUpPr fitToPage="1"/>
  </sheetPr>
  <dimension ref="A1:IX55"/>
  <sheetViews>
    <sheetView zoomScale="80" zoomScaleNormal="80" workbookViewId="0"/>
  </sheetViews>
  <sheetFormatPr baseColWidth="10" defaultColWidth="11.42578125" defaultRowHeight="15" x14ac:dyDescent="0.2"/>
  <cols>
    <col min="1" max="1" width="0.7109375" style="262" customWidth="1"/>
    <col min="2" max="2" width="28.7109375" style="262" customWidth="1"/>
    <col min="3" max="3" width="11.28515625" style="262" bestFit="1" customWidth="1"/>
    <col min="4" max="4" width="10.7109375" style="262" customWidth="1"/>
    <col min="5" max="5" width="0.7109375" style="262" customWidth="1"/>
    <col min="6" max="6" width="12.85546875" style="262" customWidth="1"/>
    <col min="7" max="7" width="10.7109375" style="262" customWidth="1"/>
    <col min="8" max="8" width="0.7109375" style="262" customWidth="1"/>
    <col min="9" max="9" width="11.7109375" style="262" customWidth="1"/>
    <col min="10" max="10" width="11.140625" style="262" customWidth="1"/>
    <col min="11" max="16" width="11.42578125" style="262"/>
    <col min="17" max="17" width="7.5703125" style="262" customWidth="1"/>
    <col min="18" max="18" width="2.28515625" style="262" customWidth="1"/>
    <col min="19" max="16384" width="11.42578125" style="262"/>
  </cols>
  <sheetData>
    <row r="1" spans="1:258" s="2" customFormat="1" ht="9" customHeight="1" x14ac:dyDescent="0.2">
      <c r="A1" s="202"/>
      <c r="B1" s="203"/>
      <c r="C1" s="203"/>
      <c r="D1" s="203"/>
      <c r="E1" s="204"/>
      <c r="F1" s="202"/>
      <c r="G1" s="202"/>
      <c r="H1" s="204"/>
      <c r="I1" s="202"/>
      <c r="J1" s="265"/>
      <c r="K1" s="265"/>
      <c r="L1" s="265"/>
      <c r="M1" s="265"/>
      <c r="N1" s="202"/>
      <c r="O1" s="202"/>
      <c r="P1" s="202"/>
      <c r="Q1" s="265"/>
      <c r="R1" s="265"/>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2"/>
      <c r="CQ1" s="202"/>
      <c r="CR1" s="202"/>
      <c r="CS1" s="202"/>
      <c r="CT1" s="202"/>
      <c r="CU1" s="202"/>
      <c r="CV1" s="202"/>
      <c r="CW1" s="202"/>
      <c r="CX1" s="202"/>
      <c r="CY1" s="202"/>
      <c r="CZ1" s="202"/>
      <c r="DA1" s="202"/>
      <c r="DB1" s="202"/>
      <c r="DC1" s="202"/>
      <c r="DD1" s="202"/>
      <c r="DE1" s="202"/>
      <c r="DF1" s="202"/>
      <c r="DG1" s="202"/>
      <c r="DH1" s="202"/>
      <c r="DI1" s="202"/>
      <c r="DJ1" s="202"/>
      <c r="DK1" s="202"/>
      <c r="DL1" s="202"/>
      <c r="DM1" s="202"/>
      <c r="DN1" s="202"/>
      <c r="DO1" s="202"/>
      <c r="DP1" s="202"/>
      <c r="DQ1" s="202"/>
      <c r="DR1" s="202"/>
      <c r="DS1" s="202"/>
      <c r="DT1" s="202"/>
      <c r="DU1" s="202"/>
      <c r="DV1" s="202"/>
      <c r="DW1" s="202"/>
      <c r="DX1" s="202"/>
      <c r="DY1" s="202"/>
      <c r="DZ1" s="202"/>
      <c r="EA1" s="202"/>
      <c r="EB1" s="202"/>
      <c r="EC1" s="202"/>
      <c r="ED1" s="202"/>
      <c r="EE1" s="202"/>
      <c r="EF1" s="202"/>
      <c r="EG1" s="202"/>
      <c r="EH1" s="202"/>
      <c r="EI1" s="202"/>
      <c r="EJ1" s="202"/>
      <c r="EK1" s="202"/>
      <c r="EL1" s="202"/>
      <c r="EM1" s="202"/>
      <c r="EN1" s="202"/>
      <c r="EO1" s="202"/>
      <c r="EP1" s="202"/>
      <c r="EQ1" s="202"/>
      <c r="ER1" s="202"/>
      <c r="ES1" s="202"/>
      <c r="ET1" s="202"/>
      <c r="EU1" s="202"/>
      <c r="EV1" s="202"/>
      <c r="EW1" s="202"/>
      <c r="EX1" s="202"/>
      <c r="EY1" s="202"/>
      <c r="EZ1" s="202"/>
      <c r="FA1" s="202"/>
      <c r="FB1" s="202"/>
      <c r="FC1" s="202"/>
      <c r="FD1" s="202"/>
      <c r="FE1" s="202"/>
      <c r="FF1" s="202"/>
      <c r="FG1" s="202"/>
      <c r="FH1" s="202"/>
      <c r="FI1" s="202"/>
      <c r="FJ1" s="202"/>
      <c r="FK1" s="202"/>
      <c r="FL1" s="202"/>
      <c r="FM1" s="202"/>
      <c r="FN1" s="202"/>
      <c r="FO1" s="202"/>
      <c r="FP1" s="202"/>
      <c r="FQ1" s="202"/>
      <c r="FR1" s="202"/>
      <c r="FS1" s="202"/>
      <c r="FT1" s="202"/>
      <c r="FU1" s="202"/>
      <c r="FV1" s="202"/>
      <c r="FW1" s="202"/>
      <c r="FX1" s="202"/>
      <c r="FY1" s="202"/>
      <c r="FZ1" s="202"/>
      <c r="GA1" s="202"/>
      <c r="GB1" s="202"/>
      <c r="GC1" s="202"/>
      <c r="GD1" s="202"/>
      <c r="GE1" s="202"/>
      <c r="GF1" s="202"/>
      <c r="GG1" s="202"/>
      <c r="GH1" s="202"/>
      <c r="GI1" s="202"/>
      <c r="GJ1" s="202"/>
      <c r="GK1" s="202"/>
      <c r="GL1" s="202"/>
      <c r="GM1" s="202"/>
      <c r="GN1" s="202"/>
      <c r="GO1" s="202"/>
      <c r="GP1" s="202"/>
      <c r="GQ1" s="202"/>
      <c r="GR1" s="202"/>
      <c r="GS1" s="202"/>
      <c r="GT1" s="202"/>
      <c r="GU1" s="202"/>
      <c r="GV1" s="202"/>
      <c r="GW1" s="202"/>
      <c r="GX1" s="202"/>
      <c r="GY1" s="202"/>
      <c r="GZ1" s="202"/>
      <c r="HA1" s="202"/>
      <c r="HB1" s="202"/>
      <c r="HC1" s="202"/>
      <c r="HD1" s="202"/>
      <c r="HE1" s="202"/>
      <c r="HF1" s="202"/>
      <c r="HG1" s="202"/>
      <c r="HH1" s="202"/>
      <c r="HI1" s="202"/>
      <c r="HJ1" s="202"/>
      <c r="HK1" s="202"/>
      <c r="HL1" s="202"/>
      <c r="HM1" s="202"/>
      <c r="HN1" s="202"/>
      <c r="HO1" s="202"/>
      <c r="HP1" s="202"/>
      <c r="HQ1" s="202"/>
      <c r="HR1" s="202"/>
      <c r="HS1" s="202"/>
      <c r="HT1" s="202"/>
      <c r="HU1" s="202"/>
      <c r="HV1" s="202"/>
      <c r="HW1" s="202"/>
      <c r="HX1" s="202"/>
      <c r="HY1" s="202"/>
      <c r="HZ1" s="202"/>
      <c r="IA1" s="202"/>
      <c r="IB1" s="202"/>
      <c r="IC1" s="202"/>
      <c r="ID1" s="202"/>
      <c r="IE1" s="202"/>
      <c r="IF1" s="202"/>
      <c r="IG1" s="202"/>
      <c r="IH1" s="202"/>
      <c r="II1" s="202"/>
      <c r="IJ1" s="202"/>
      <c r="IK1" s="202"/>
      <c r="IL1" s="202"/>
      <c r="IM1" s="202"/>
      <c r="IN1" s="202"/>
      <c r="IO1" s="202"/>
      <c r="IP1" s="202"/>
      <c r="IQ1" s="202"/>
      <c r="IR1" s="202"/>
      <c r="IS1" s="202"/>
      <c r="IT1" s="202"/>
      <c r="IU1" s="202"/>
      <c r="IV1" s="202"/>
      <c r="IW1" s="202"/>
      <c r="IX1" s="202"/>
    </row>
    <row r="2" spans="1:258" s="44" customFormat="1" ht="49.5" customHeight="1" x14ac:dyDescent="0.2">
      <c r="A2" s="206"/>
      <c r="B2" s="266"/>
      <c r="C2" s="266"/>
      <c r="D2" s="266"/>
      <c r="E2" s="266"/>
      <c r="F2" s="266"/>
      <c r="G2" s="266"/>
      <c r="H2" s="266"/>
      <c r="I2" s="206"/>
      <c r="J2" s="265"/>
      <c r="K2" s="265"/>
      <c r="L2" s="265"/>
      <c r="M2" s="265"/>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c r="BT2" s="206"/>
      <c r="BU2" s="206"/>
      <c r="BV2" s="206"/>
      <c r="BW2" s="206"/>
      <c r="BX2" s="206"/>
      <c r="BY2" s="206"/>
      <c r="BZ2" s="206"/>
      <c r="CA2" s="206"/>
      <c r="CB2" s="206"/>
      <c r="CC2" s="206"/>
      <c r="CD2" s="206"/>
      <c r="CE2" s="206"/>
      <c r="CF2" s="206"/>
      <c r="CG2" s="206"/>
      <c r="CH2" s="206"/>
      <c r="CI2" s="206"/>
      <c r="CJ2" s="206"/>
      <c r="CK2" s="206"/>
      <c r="CL2" s="206"/>
      <c r="CM2" s="206"/>
      <c r="CN2" s="206"/>
      <c r="CO2" s="206"/>
      <c r="CP2" s="206"/>
      <c r="CQ2" s="206"/>
      <c r="CR2" s="206"/>
      <c r="CS2" s="206"/>
      <c r="CT2" s="206"/>
      <c r="CU2" s="206"/>
      <c r="CV2" s="206"/>
      <c r="CW2" s="206"/>
      <c r="CX2" s="206"/>
      <c r="CY2" s="206"/>
      <c r="CZ2" s="206"/>
      <c r="DA2" s="206"/>
      <c r="DB2" s="206"/>
      <c r="DC2" s="206"/>
      <c r="DD2" s="206"/>
      <c r="DE2" s="206"/>
      <c r="DF2" s="206"/>
      <c r="DG2" s="206"/>
      <c r="DH2" s="206"/>
      <c r="DI2" s="206"/>
      <c r="DJ2" s="206"/>
      <c r="DK2" s="206"/>
      <c r="DL2" s="206"/>
      <c r="DM2" s="206"/>
      <c r="DN2" s="206"/>
      <c r="DO2" s="206"/>
      <c r="DP2" s="206"/>
      <c r="DQ2" s="206"/>
      <c r="DR2" s="206"/>
      <c r="DS2" s="206"/>
      <c r="DT2" s="206"/>
      <c r="DU2" s="206"/>
      <c r="DV2" s="206"/>
      <c r="DW2" s="206"/>
      <c r="DX2" s="206"/>
      <c r="DY2" s="206"/>
      <c r="DZ2" s="206"/>
      <c r="EA2" s="206"/>
      <c r="EB2" s="206"/>
      <c r="EC2" s="206"/>
      <c r="ED2" s="206"/>
      <c r="EE2" s="206"/>
      <c r="EF2" s="206"/>
      <c r="EG2" s="206"/>
      <c r="EH2" s="206"/>
      <c r="EI2" s="206"/>
      <c r="EJ2" s="206"/>
      <c r="EK2" s="206"/>
      <c r="EL2" s="206"/>
      <c r="EM2" s="206"/>
      <c r="EN2" s="206"/>
      <c r="EO2" s="206"/>
      <c r="EP2" s="206"/>
      <c r="EQ2" s="206"/>
      <c r="ER2" s="206"/>
      <c r="ES2" s="206"/>
      <c r="ET2" s="206"/>
      <c r="EU2" s="206"/>
      <c r="EV2" s="206"/>
      <c r="EW2" s="206"/>
      <c r="EX2" s="206"/>
      <c r="EY2" s="206"/>
      <c r="EZ2" s="206"/>
      <c r="FA2" s="206"/>
      <c r="FB2" s="206"/>
      <c r="FC2" s="206"/>
      <c r="FD2" s="206"/>
      <c r="FE2" s="206"/>
      <c r="FF2" s="206"/>
      <c r="FG2" s="206"/>
      <c r="FH2" s="206"/>
      <c r="FI2" s="206"/>
      <c r="FJ2" s="206"/>
      <c r="FK2" s="206"/>
      <c r="FL2" s="206"/>
      <c r="FM2" s="206"/>
      <c r="FN2" s="206"/>
      <c r="FO2" s="206"/>
      <c r="FP2" s="206"/>
      <c r="FQ2" s="206"/>
      <c r="FR2" s="206"/>
      <c r="FS2" s="206"/>
      <c r="FT2" s="206"/>
      <c r="FU2" s="206"/>
      <c r="FV2" s="206"/>
      <c r="FW2" s="206"/>
      <c r="FX2" s="206"/>
      <c r="FY2" s="206"/>
      <c r="FZ2" s="206"/>
      <c r="GA2" s="206"/>
      <c r="GB2" s="206"/>
      <c r="GC2" s="206"/>
      <c r="GD2" s="206"/>
      <c r="GE2" s="206"/>
      <c r="GF2" s="206"/>
      <c r="GG2" s="206"/>
      <c r="GH2" s="206"/>
      <c r="GI2" s="206"/>
      <c r="GJ2" s="206"/>
      <c r="GK2" s="206"/>
      <c r="GL2" s="206"/>
      <c r="GM2" s="206"/>
      <c r="GN2" s="206"/>
      <c r="GO2" s="206"/>
      <c r="GP2" s="206"/>
      <c r="GQ2" s="206"/>
      <c r="GR2" s="206"/>
      <c r="GS2" s="206"/>
      <c r="GT2" s="206"/>
      <c r="GU2" s="206"/>
      <c r="GV2" s="206"/>
      <c r="GW2" s="206"/>
      <c r="GX2" s="206"/>
      <c r="GY2" s="206"/>
      <c r="GZ2" s="206"/>
      <c r="HA2" s="206"/>
      <c r="HB2" s="206"/>
      <c r="HC2" s="206"/>
      <c r="HD2" s="206"/>
      <c r="HE2" s="206"/>
      <c r="HF2" s="206"/>
      <c r="HG2" s="206"/>
      <c r="HH2" s="206"/>
      <c r="HI2" s="206"/>
      <c r="HJ2" s="206"/>
      <c r="HK2" s="206"/>
      <c r="HL2" s="206"/>
      <c r="HM2" s="206"/>
      <c r="HN2" s="206"/>
      <c r="HO2" s="206"/>
      <c r="HP2" s="206"/>
      <c r="HQ2" s="206"/>
      <c r="HR2" s="206"/>
      <c r="HS2" s="206"/>
      <c r="HT2" s="206"/>
      <c r="HU2" s="206"/>
      <c r="HV2" s="206"/>
      <c r="HW2" s="206"/>
      <c r="HX2" s="206"/>
      <c r="HY2" s="206"/>
      <c r="HZ2" s="206"/>
      <c r="IA2" s="206"/>
      <c r="IB2" s="206"/>
      <c r="IC2" s="206"/>
      <c r="ID2" s="206"/>
      <c r="IE2" s="206"/>
      <c r="IF2" s="206"/>
      <c r="IG2" s="206"/>
      <c r="IH2" s="206"/>
      <c r="II2" s="206"/>
      <c r="IJ2" s="206"/>
      <c r="IK2" s="206"/>
      <c r="IL2" s="206"/>
      <c r="IM2" s="206"/>
      <c r="IN2" s="206"/>
      <c r="IO2" s="206"/>
      <c r="IP2" s="206"/>
      <c r="IQ2" s="206"/>
      <c r="IR2" s="206"/>
      <c r="IS2" s="206"/>
      <c r="IT2" s="206"/>
      <c r="IU2" s="206"/>
      <c r="IV2" s="206"/>
      <c r="IW2" s="206"/>
      <c r="IX2" s="206"/>
    </row>
    <row r="3" spans="1:258" s="7" customFormat="1" ht="6.95" customHeight="1" x14ac:dyDescent="0.2">
      <c r="A3" s="209"/>
      <c r="B3" s="1060"/>
      <c r="C3" s="1060"/>
      <c r="D3" s="1060"/>
      <c r="E3" s="1060"/>
      <c r="F3" s="1060"/>
      <c r="G3" s="1060"/>
      <c r="H3" s="1060"/>
      <c r="I3" s="209"/>
      <c r="J3" s="265"/>
      <c r="K3" s="265"/>
      <c r="L3" s="265"/>
      <c r="M3" s="265"/>
      <c r="N3" s="209"/>
      <c r="O3" s="209"/>
      <c r="P3" s="209"/>
      <c r="Q3" s="206"/>
      <c r="R3" s="206"/>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09"/>
      <c r="BW3" s="209"/>
      <c r="BX3" s="209"/>
      <c r="BY3" s="209"/>
      <c r="BZ3" s="209"/>
      <c r="CA3" s="209"/>
      <c r="CB3" s="209"/>
      <c r="CC3" s="209"/>
      <c r="CD3" s="209"/>
      <c r="CE3" s="209"/>
      <c r="CF3" s="209"/>
      <c r="CG3" s="209"/>
      <c r="CH3" s="209"/>
      <c r="CI3" s="209"/>
      <c r="CJ3" s="209"/>
      <c r="CK3" s="209"/>
      <c r="CL3" s="209"/>
      <c r="CM3" s="209"/>
      <c r="CN3" s="209"/>
      <c r="CO3" s="209"/>
      <c r="CP3" s="209"/>
      <c r="CQ3" s="209"/>
      <c r="CR3" s="209"/>
      <c r="CS3" s="209"/>
      <c r="CT3" s="209"/>
      <c r="CU3" s="209"/>
      <c r="CV3" s="209"/>
      <c r="CW3" s="209"/>
      <c r="CX3" s="209"/>
      <c r="CY3" s="209"/>
      <c r="CZ3" s="209"/>
      <c r="DA3" s="209"/>
      <c r="DB3" s="209"/>
      <c r="DC3" s="209"/>
      <c r="DD3" s="209"/>
      <c r="DE3" s="209"/>
      <c r="DF3" s="209"/>
      <c r="DG3" s="209"/>
      <c r="DH3" s="209"/>
      <c r="DI3" s="209"/>
      <c r="DJ3" s="209"/>
      <c r="DK3" s="209"/>
      <c r="DL3" s="209"/>
      <c r="DM3" s="209"/>
      <c r="DN3" s="209"/>
      <c r="DO3" s="209"/>
      <c r="DP3" s="209"/>
      <c r="DQ3" s="209"/>
      <c r="DR3" s="209"/>
      <c r="DS3" s="209"/>
      <c r="DT3" s="209"/>
      <c r="DU3" s="209"/>
      <c r="DV3" s="209"/>
      <c r="DW3" s="209"/>
      <c r="DX3" s="209"/>
      <c r="DY3" s="209"/>
      <c r="DZ3" s="209"/>
      <c r="EA3" s="209"/>
      <c r="EB3" s="209"/>
      <c r="EC3" s="209"/>
      <c r="ED3" s="209"/>
      <c r="EE3" s="209"/>
      <c r="EF3" s="209"/>
      <c r="EG3" s="209"/>
      <c r="EH3" s="209"/>
      <c r="EI3" s="209"/>
      <c r="EJ3" s="209"/>
      <c r="EK3" s="209"/>
      <c r="EL3" s="209"/>
      <c r="EM3" s="209"/>
      <c r="EN3" s="209"/>
      <c r="EO3" s="209"/>
      <c r="EP3" s="209"/>
      <c r="EQ3" s="209"/>
      <c r="ER3" s="209"/>
      <c r="ES3" s="209"/>
      <c r="ET3" s="209"/>
      <c r="EU3" s="209"/>
      <c r="EV3" s="209"/>
      <c r="EW3" s="209"/>
      <c r="EX3" s="209"/>
      <c r="EY3" s="209"/>
      <c r="EZ3" s="209"/>
      <c r="FA3" s="209"/>
      <c r="FB3" s="209"/>
      <c r="FC3" s="209"/>
      <c r="FD3" s="209"/>
      <c r="FE3" s="209"/>
      <c r="FF3" s="209"/>
      <c r="FG3" s="209"/>
      <c r="FH3" s="209"/>
      <c r="FI3" s="209"/>
      <c r="FJ3" s="209"/>
      <c r="FK3" s="209"/>
      <c r="FL3" s="209"/>
      <c r="FM3" s="209"/>
      <c r="FN3" s="209"/>
      <c r="FO3" s="209"/>
      <c r="FP3" s="209"/>
      <c r="FQ3" s="209"/>
      <c r="FR3" s="209"/>
      <c r="FS3" s="209"/>
      <c r="FT3" s="209"/>
      <c r="FU3" s="209"/>
      <c r="FV3" s="209"/>
      <c r="FW3" s="209"/>
      <c r="FX3" s="209"/>
      <c r="FY3" s="209"/>
      <c r="FZ3" s="209"/>
      <c r="GA3" s="209"/>
      <c r="GB3" s="209"/>
      <c r="GC3" s="209"/>
      <c r="GD3" s="209"/>
      <c r="GE3" s="209"/>
      <c r="GF3" s="209"/>
      <c r="GG3" s="209"/>
      <c r="GH3" s="209"/>
      <c r="GI3" s="209"/>
      <c r="GJ3" s="209"/>
      <c r="GK3" s="209"/>
      <c r="GL3" s="209"/>
      <c r="GM3" s="209"/>
      <c r="GN3" s="209"/>
      <c r="GO3" s="209"/>
      <c r="GP3" s="209"/>
      <c r="GQ3" s="209"/>
      <c r="GR3" s="209"/>
      <c r="GS3" s="209"/>
      <c r="GT3" s="209"/>
      <c r="GU3" s="209"/>
      <c r="GV3" s="209"/>
      <c r="GW3" s="209"/>
      <c r="GX3" s="209"/>
      <c r="GY3" s="209"/>
      <c r="GZ3" s="209"/>
      <c r="HA3" s="209"/>
      <c r="HB3" s="209"/>
      <c r="HC3" s="209"/>
      <c r="HD3" s="209"/>
      <c r="HE3" s="209"/>
      <c r="HF3" s="209"/>
      <c r="HG3" s="209"/>
      <c r="HH3" s="209"/>
      <c r="HI3" s="209"/>
      <c r="HJ3" s="209"/>
      <c r="HK3" s="209"/>
      <c r="HL3" s="209"/>
      <c r="HM3" s="209"/>
      <c r="HN3" s="209"/>
      <c r="HO3" s="209"/>
      <c r="HP3" s="209"/>
      <c r="HQ3" s="209"/>
      <c r="HR3" s="209"/>
      <c r="HS3" s="209"/>
      <c r="HT3" s="209"/>
      <c r="HU3" s="209"/>
      <c r="HV3" s="209"/>
      <c r="HW3" s="209"/>
      <c r="HX3" s="209"/>
      <c r="HY3" s="209"/>
      <c r="HZ3" s="209"/>
      <c r="IA3" s="209"/>
      <c r="IB3" s="209"/>
      <c r="IC3" s="209"/>
      <c r="ID3" s="209"/>
      <c r="IE3" s="209"/>
      <c r="IF3" s="209"/>
      <c r="IG3" s="209"/>
      <c r="IH3" s="209"/>
      <c r="II3" s="209"/>
      <c r="IJ3" s="209"/>
      <c r="IK3" s="209"/>
      <c r="IL3" s="209"/>
      <c r="IM3" s="209"/>
      <c r="IN3" s="209"/>
      <c r="IO3" s="209"/>
      <c r="IP3" s="209"/>
      <c r="IQ3" s="209"/>
      <c r="IR3" s="209"/>
      <c r="IS3" s="209"/>
      <c r="IT3" s="209"/>
      <c r="IU3" s="209"/>
      <c r="IV3" s="209"/>
      <c r="IW3" s="209"/>
      <c r="IX3" s="209"/>
    </row>
    <row r="4" spans="1:258" s="7" customFormat="1" ht="21.75" customHeight="1" x14ac:dyDescent="0.2">
      <c r="A4" s="1136" t="s">
        <v>345</v>
      </c>
      <c r="B4" s="1136"/>
      <c r="C4" s="1136"/>
      <c r="D4" s="1136"/>
      <c r="E4" s="1136"/>
      <c r="F4" s="1136"/>
      <c r="G4" s="1136"/>
      <c r="H4" s="1136"/>
      <c r="I4" s="1136"/>
      <c r="J4" s="1136"/>
      <c r="K4" s="1136"/>
      <c r="L4" s="1136"/>
      <c r="M4" s="1136"/>
      <c r="N4" s="1136"/>
      <c r="O4" s="1136"/>
      <c r="P4" s="1136"/>
      <c r="Q4" s="267"/>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09"/>
      <c r="BS4" s="209"/>
      <c r="BT4" s="209"/>
      <c r="BU4" s="209"/>
      <c r="BV4" s="209"/>
      <c r="BW4" s="209"/>
      <c r="BX4" s="209"/>
      <c r="BY4" s="209"/>
      <c r="BZ4" s="209"/>
      <c r="CA4" s="209"/>
      <c r="CB4" s="209"/>
      <c r="CC4" s="209"/>
      <c r="CD4" s="209"/>
      <c r="CE4" s="209"/>
      <c r="CF4" s="209"/>
      <c r="CG4" s="209"/>
      <c r="CH4" s="209"/>
      <c r="CI4" s="209"/>
      <c r="CJ4" s="209"/>
      <c r="CK4" s="209"/>
      <c r="CL4" s="209"/>
      <c r="CM4" s="209"/>
      <c r="CN4" s="209"/>
      <c r="CO4" s="209"/>
      <c r="CP4" s="209"/>
      <c r="CQ4" s="209"/>
      <c r="CR4" s="209"/>
      <c r="CS4" s="209"/>
      <c r="CT4" s="209"/>
      <c r="CU4" s="209"/>
      <c r="CV4" s="209"/>
      <c r="CW4" s="209"/>
      <c r="CX4" s="209"/>
      <c r="CY4" s="209"/>
      <c r="CZ4" s="209"/>
      <c r="DA4" s="209"/>
      <c r="DB4" s="209"/>
      <c r="DC4" s="209"/>
      <c r="DD4" s="209"/>
      <c r="DE4" s="209"/>
      <c r="DF4" s="209"/>
      <c r="DG4" s="209"/>
      <c r="DH4" s="209"/>
      <c r="DI4" s="209"/>
      <c r="DJ4" s="209"/>
      <c r="DK4" s="209"/>
      <c r="DL4" s="209"/>
      <c r="DM4" s="209"/>
      <c r="DN4" s="209"/>
      <c r="DO4" s="209"/>
      <c r="DP4" s="209"/>
      <c r="DQ4" s="209"/>
      <c r="DR4" s="209"/>
      <c r="DS4" s="209"/>
      <c r="DT4" s="209"/>
      <c r="DU4" s="209"/>
      <c r="DV4" s="209"/>
      <c r="DW4" s="209"/>
      <c r="DX4" s="209"/>
      <c r="DY4" s="209"/>
      <c r="DZ4" s="209"/>
      <c r="EA4" s="209"/>
      <c r="EB4" s="209"/>
      <c r="EC4" s="209"/>
      <c r="ED4" s="209"/>
      <c r="EE4" s="209"/>
      <c r="EF4" s="209"/>
      <c r="EG4" s="209"/>
      <c r="EH4" s="209"/>
      <c r="EI4" s="209"/>
      <c r="EJ4" s="209"/>
      <c r="EK4" s="209"/>
      <c r="EL4" s="209"/>
      <c r="EM4" s="209"/>
      <c r="EN4" s="209"/>
      <c r="EO4" s="209"/>
      <c r="EP4" s="209"/>
      <c r="EQ4" s="209"/>
      <c r="ER4" s="209"/>
      <c r="ES4" s="209"/>
      <c r="ET4" s="209"/>
      <c r="EU4" s="209"/>
      <c r="EV4" s="209"/>
      <c r="EW4" s="209"/>
      <c r="EX4" s="209"/>
      <c r="EY4" s="209"/>
      <c r="EZ4" s="209"/>
      <c r="FA4" s="209"/>
      <c r="FB4" s="209"/>
      <c r="FC4" s="209"/>
      <c r="FD4" s="209"/>
      <c r="FE4" s="209"/>
      <c r="FF4" s="209"/>
      <c r="FG4" s="209"/>
      <c r="FH4" s="209"/>
      <c r="FI4" s="209"/>
      <c r="FJ4" s="209"/>
      <c r="FK4" s="209"/>
      <c r="FL4" s="209"/>
      <c r="FM4" s="209"/>
      <c r="FN4" s="209"/>
      <c r="FO4" s="209"/>
      <c r="FP4" s="209"/>
      <c r="FQ4" s="209"/>
      <c r="FR4" s="209"/>
      <c r="FS4" s="209"/>
      <c r="FT4" s="209"/>
      <c r="FU4" s="209"/>
      <c r="FV4" s="209"/>
      <c r="FW4" s="209"/>
      <c r="FX4" s="209"/>
      <c r="FY4" s="209"/>
      <c r="FZ4" s="209"/>
      <c r="GA4" s="209"/>
      <c r="GB4" s="209"/>
      <c r="GC4" s="209"/>
      <c r="GD4" s="209"/>
      <c r="GE4" s="209"/>
      <c r="GF4" s="209"/>
      <c r="GG4" s="209"/>
      <c r="GH4" s="209"/>
      <c r="GI4" s="209"/>
      <c r="GJ4" s="209"/>
      <c r="GK4" s="209"/>
      <c r="GL4" s="209"/>
      <c r="GM4" s="209"/>
      <c r="GN4" s="209"/>
      <c r="GO4" s="209"/>
      <c r="GP4" s="209"/>
      <c r="GQ4" s="209"/>
      <c r="GR4" s="209"/>
      <c r="GS4" s="209"/>
      <c r="GT4" s="209"/>
      <c r="GU4" s="209"/>
      <c r="GV4" s="209"/>
      <c r="GW4" s="209"/>
      <c r="GX4" s="209"/>
      <c r="GY4" s="209"/>
      <c r="GZ4" s="209"/>
      <c r="HA4" s="209"/>
      <c r="HB4" s="209"/>
      <c r="HC4" s="209"/>
      <c r="HD4" s="209"/>
      <c r="HE4" s="209"/>
      <c r="HF4" s="209"/>
      <c r="HG4" s="209"/>
      <c r="HH4" s="209"/>
      <c r="HI4" s="209"/>
      <c r="HJ4" s="209"/>
      <c r="HK4" s="209"/>
      <c r="HL4" s="209"/>
      <c r="HM4" s="209"/>
      <c r="HN4" s="209"/>
      <c r="HO4" s="209"/>
      <c r="HP4" s="209"/>
      <c r="HQ4" s="209"/>
      <c r="HR4" s="209"/>
      <c r="HS4" s="209"/>
      <c r="HT4" s="209"/>
      <c r="HU4" s="209"/>
      <c r="HV4" s="209"/>
      <c r="HW4" s="209"/>
      <c r="HX4" s="209"/>
      <c r="HY4" s="209"/>
      <c r="HZ4" s="209"/>
      <c r="IA4" s="209"/>
      <c r="IB4" s="209"/>
      <c r="IC4" s="209"/>
      <c r="ID4" s="209"/>
      <c r="IE4" s="209"/>
      <c r="IF4" s="209"/>
      <c r="IG4" s="209"/>
      <c r="IH4" s="209"/>
      <c r="II4" s="209"/>
      <c r="IJ4" s="209"/>
      <c r="IK4" s="209"/>
      <c r="IL4" s="209"/>
      <c r="IM4" s="209"/>
      <c r="IN4" s="209"/>
      <c r="IO4" s="209"/>
      <c r="IP4" s="209"/>
      <c r="IQ4" s="209"/>
      <c r="IR4" s="209"/>
      <c r="IS4" s="209"/>
      <c r="IT4" s="209"/>
      <c r="IU4" s="209"/>
      <c r="IV4" s="209"/>
      <c r="IW4" s="209"/>
      <c r="IX4" s="209"/>
    </row>
    <row r="5" spans="1:258" s="7" customFormat="1" ht="17.25" customHeight="1" x14ac:dyDescent="0.2">
      <c r="A5" s="209"/>
      <c r="B5" s="1061" t="str">
        <f>porsaad!B6</f>
        <v>Situación a 28 de febrero de 2023</v>
      </c>
      <c r="C5" s="1061"/>
      <c r="D5" s="1061"/>
      <c r="E5" s="1061"/>
      <c r="F5" s="1061"/>
      <c r="G5" s="1061"/>
      <c r="H5" s="1061"/>
      <c r="I5" s="1061"/>
      <c r="J5" s="1061"/>
      <c r="K5" s="1061"/>
      <c r="L5" s="1061"/>
      <c r="M5" s="1061"/>
      <c r="N5" s="1061"/>
      <c r="O5" s="1061"/>
      <c r="P5" s="1061"/>
      <c r="Q5" s="91"/>
      <c r="R5" s="91"/>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c r="BJ5" s="209"/>
      <c r="BK5" s="209"/>
      <c r="BL5" s="209"/>
      <c r="BM5" s="209"/>
      <c r="BN5" s="209"/>
      <c r="BO5" s="209"/>
      <c r="BP5" s="209"/>
      <c r="BQ5" s="209"/>
      <c r="BR5" s="209"/>
      <c r="BS5" s="209"/>
      <c r="BT5" s="209"/>
      <c r="BU5" s="209"/>
      <c r="BV5" s="209"/>
      <c r="BW5" s="209"/>
      <c r="BX5" s="209"/>
      <c r="BY5" s="209"/>
      <c r="BZ5" s="209"/>
      <c r="CA5" s="209"/>
      <c r="CB5" s="209"/>
      <c r="CC5" s="209"/>
      <c r="CD5" s="209"/>
      <c r="CE5" s="209"/>
      <c r="CF5" s="209"/>
      <c r="CG5" s="209"/>
      <c r="CH5" s="209"/>
      <c r="CI5" s="209"/>
      <c r="CJ5" s="209"/>
      <c r="CK5" s="209"/>
      <c r="CL5" s="209"/>
      <c r="CM5" s="209"/>
      <c r="CN5" s="209"/>
      <c r="CO5" s="209"/>
      <c r="CP5" s="209"/>
      <c r="CQ5" s="209"/>
      <c r="CR5" s="209"/>
      <c r="CS5" s="209"/>
      <c r="CT5" s="209"/>
      <c r="CU5" s="209"/>
      <c r="CV5" s="209"/>
      <c r="CW5" s="209"/>
      <c r="CX5" s="209"/>
      <c r="CY5" s="209"/>
      <c r="CZ5" s="209"/>
      <c r="DA5" s="209"/>
      <c r="DB5" s="209"/>
      <c r="DC5" s="209"/>
      <c r="DD5" s="209"/>
      <c r="DE5" s="209"/>
      <c r="DF5" s="209"/>
      <c r="DG5" s="209"/>
      <c r="DH5" s="209"/>
      <c r="DI5" s="209"/>
      <c r="DJ5" s="209"/>
      <c r="DK5" s="209"/>
      <c r="DL5" s="209"/>
      <c r="DM5" s="209"/>
      <c r="DN5" s="209"/>
      <c r="DO5" s="209"/>
      <c r="DP5" s="209"/>
      <c r="DQ5" s="209"/>
      <c r="DR5" s="209"/>
      <c r="DS5" s="209"/>
      <c r="DT5" s="209"/>
      <c r="DU5" s="209"/>
      <c r="DV5" s="209"/>
      <c r="DW5" s="209"/>
      <c r="DX5" s="209"/>
      <c r="DY5" s="209"/>
      <c r="DZ5" s="209"/>
      <c r="EA5" s="209"/>
      <c r="EB5" s="209"/>
      <c r="EC5" s="209"/>
      <c r="ED5" s="209"/>
      <c r="EE5" s="209"/>
      <c r="EF5" s="209"/>
      <c r="EG5" s="209"/>
      <c r="EH5" s="209"/>
      <c r="EI5" s="209"/>
      <c r="EJ5" s="209"/>
      <c r="EK5" s="209"/>
      <c r="EL5" s="209"/>
      <c r="EM5" s="209"/>
      <c r="EN5" s="209"/>
      <c r="EO5" s="209"/>
      <c r="EP5" s="209"/>
      <c r="EQ5" s="209"/>
      <c r="ER5" s="209"/>
      <c r="ES5" s="209"/>
      <c r="ET5" s="209"/>
      <c r="EU5" s="209"/>
      <c r="EV5" s="209"/>
      <c r="EW5" s="209"/>
      <c r="EX5" s="209"/>
      <c r="EY5" s="209"/>
      <c r="EZ5" s="209"/>
      <c r="FA5" s="209"/>
      <c r="FB5" s="209"/>
      <c r="FC5" s="209"/>
      <c r="FD5" s="209"/>
      <c r="FE5" s="209"/>
      <c r="FF5" s="209"/>
      <c r="FG5" s="209"/>
      <c r="FH5" s="209"/>
      <c r="FI5" s="209"/>
      <c r="FJ5" s="209"/>
      <c r="FK5" s="209"/>
      <c r="FL5" s="209"/>
      <c r="FM5" s="209"/>
      <c r="FN5" s="209"/>
      <c r="FO5" s="209"/>
      <c r="FP5" s="209"/>
      <c r="FQ5" s="209"/>
      <c r="FR5" s="209"/>
      <c r="FS5" s="209"/>
      <c r="FT5" s="209"/>
      <c r="FU5" s="209"/>
      <c r="FV5" s="209"/>
      <c r="FW5" s="209"/>
      <c r="FX5" s="209"/>
      <c r="FY5" s="209"/>
      <c r="FZ5" s="209"/>
      <c r="GA5" s="209"/>
      <c r="GB5" s="209"/>
      <c r="GC5" s="209"/>
      <c r="GD5" s="209"/>
      <c r="GE5" s="209"/>
      <c r="GF5" s="209"/>
      <c r="GG5" s="209"/>
      <c r="GH5" s="209"/>
      <c r="GI5" s="209"/>
      <c r="GJ5" s="209"/>
      <c r="GK5" s="209"/>
      <c r="GL5" s="209"/>
      <c r="GM5" s="209"/>
      <c r="GN5" s="209"/>
      <c r="GO5" s="209"/>
      <c r="GP5" s="209"/>
      <c r="GQ5" s="209"/>
      <c r="GR5" s="209"/>
      <c r="GS5" s="209"/>
      <c r="GT5" s="209"/>
      <c r="GU5" s="209"/>
      <c r="GV5" s="209"/>
      <c r="GW5" s="209"/>
      <c r="GX5" s="209"/>
      <c r="GY5" s="209"/>
      <c r="GZ5" s="209"/>
      <c r="HA5" s="209"/>
      <c r="HB5" s="209"/>
      <c r="HC5" s="209"/>
      <c r="HD5" s="209"/>
      <c r="HE5" s="209"/>
      <c r="HF5" s="209"/>
      <c r="HG5" s="209"/>
      <c r="HH5" s="209"/>
      <c r="HI5" s="209"/>
      <c r="HJ5" s="209"/>
      <c r="HK5" s="209"/>
      <c r="HL5" s="209"/>
      <c r="HM5" s="209"/>
      <c r="HN5" s="209"/>
      <c r="HO5" s="209"/>
      <c r="HP5" s="209"/>
      <c r="HQ5" s="209"/>
      <c r="HR5" s="209"/>
      <c r="HS5" s="209"/>
      <c r="HT5" s="209"/>
      <c r="HU5" s="209"/>
      <c r="HV5" s="209"/>
      <c r="HW5" s="209"/>
      <c r="HX5" s="209"/>
      <c r="HY5" s="209"/>
      <c r="HZ5" s="209"/>
      <c r="IA5" s="209"/>
      <c r="IB5" s="209"/>
      <c r="IC5" s="209"/>
      <c r="ID5" s="209"/>
      <c r="IE5" s="209"/>
      <c r="IF5" s="209"/>
      <c r="IG5" s="209"/>
      <c r="IH5" s="209"/>
      <c r="II5" s="209"/>
      <c r="IJ5" s="209"/>
      <c r="IK5" s="209"/>
      <c r="IL5" s="209"/>
      <c r="IM5" s="209"/>
      <c r="IN5" s="209"/>
      <c r="IO5" s="209"/>
      <c r="IP5" s="209"/>
      <c r="IQ5" s="209"/>
      <c r="IR5" s="209"/>
      <c r="IS5" s="209"/>
      <c r="IT5" s="209"/>
      <c r="IU5" s="209"/>
      <c r="IV5" s="209"/>
      <c r="IW5" s="209"/>
      <c r="IX5" s="209"/>
    </row>
    <row r="6" spans="1:258" s="7" customFormat="1" ht="6.95" customHeight="1" x14ac:dyDescent="0.2">
      <c r="A6" s="209"/>
      <c r="B6" s="209"/>
      <c r="C6" s="209"/>
      <c r="D6" s="209"/>
      <c r="E6" s="209"/>
      <c r="F6" s="209"/>
      <c r="G6" s="209"/>
      <c r="H6" s="209"/>
      <c r="I6" s="209"/>
      <c r="J6" s="209"/>
      <c r="K6" s="268"/>
      <c r="L6" s="268"/>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09"/>
      <c r="BA6" s="209"/>
      <c r="BB6" s="209"/>
      <c r="BC6" s="209"/>
      <c r="BD6" s="209"/>
      <c r="BE6" s="209"/>
      <c r="BF6" s="209"/>
      <c r="BG6" s="209"/>
      <c r="BH6" s="209"/>
      <c r="BI6" s="209"/>
      <c r="BJ6" s="209"/>
      <c r="BK6" s="209"/>
      <c r="BL6" s="209"/>
      <c r="BM6" s="209"/>
      <c r="BN6" s="209"/>
      <c r="BO6" s="209"/>
      <c r="BP6" s="209"/>
      <c r="BQ6" s="209"/>
      <c r="BR6" s="209"/>
      <c r="BS6" s="209"/>
      <c r="BT6" s="209"/>
      <c r="BU6" s="209"/>
      <c r="BV6" s="209"/>
      <c r="BW6" s="209"/>
      <c r="BX6" s="209"/>
      <c r="BY6" s="209"/>
      <c r="BZ6" s="209"/>
      <c r="CA6" s="209"/>
      <c r="CB6" s="209"/>
      <c r="CC6" s="209"/>
      <c r="CD6" s="209"/>
      <c r="CE6" s="209"/>
      <c r="CF6" s="209"/>
      <c r="CG6" s="209"/>
      <c r="CH6" s="209"/>
      <c r="CI6" s="209"/>
      <c r="CJ6" s="209"/>
      <c r="CK6" s="209"/>
      <c r="CL6" s="209"/>
      <c r="CM6" s="209"/>
      <c r="CN6" s="209"/>
      <c r="CO6" s="209"/>
      <c r="CP6" s="209"/>
      <c r="CQ6" s="209"/>
      <c r="CR6" s="209"/>
      <c r="CS6" s="209"/>
      <c r="CT6" s="209"/>
      <c r="CU6" s="209"/>
      <c r="CV6" s="209"/>
      <c r="CW6" s="209"/>
      <c r="CX6" s="209"/>
      <c r="CY6" s="209"/>
      <c r="CZ6" s="209"/>
      <c r="DA6" s="209"/>
      <c r="DB6" s="209"/>
      <c r="DC6" s="209"/>
      <c r="DD6" s="209"/>
      <c r="DE6" s="209"/>
      <c r="DF6" s="209"/>
      <c r="DG6" s="209"/>
      <c r="DH6" s="209"/>
      <c r="DI6" s="209"/>
      <c r="DJ6" s="209"/>
      <c r="DK6" s="209"/>
      <c r="DL6" s="209"/>
      <c r="DM6" s="209"/>
      <c r="DN6" s="209"/>
      <c r="DO6" s="209"/>
      <c r="DP6" s="209"/>
      <c r="DQ6" s="209"/>
      <c r="DR6" s="209"/>
      <c r="DS6" s="209"/>
      <c r="DT6" s="209"/>
      <c r="DU6" s="209"/>
      <c r="DV6" s="209"/>
      <c r="DW6" s="209"/>
      <c r="DX6" s="209"/>
      <c r="DY6" s="209"/>
      <c r="DZ6" s="209"/>
      <c r="EA6" s="209"/>
      <c r="EB6" s="209"/>
      <c r="EC6" s="209"/>
      <c r="ED6" s="209"/>
      <c r="EE6" s="209"/>
      <c r="EF6" s="209"/>
      <c r="EG6" s="209"/>
      <c r="EH6" s="209"/>
      <c r="EI6" s="209"/>
      <c r="EJ6" s="209"/>
      <c r="EK6" s="209"/>
      <c r="EL6" s="209"/>
      <c r="EM6" s="209"/>
      <c r="EN6" s="209"/>
      <c r="EO6" s="209"/>
      <c r="EP6" s="209"/>
      <c r="EQ6" s="209"/>
      <c r="ER6" s="209"/>
      <c r="ES6" s="209"/>
      <c r="ET6" s="209"/>
      <c r="EU6" s="209"/>
      <c r="EV6" s="209"/>
      <c r="EW6" s="209"/>
      <c r="EX6" s="209"/>
      <c r="EY6" s="209"/>
      <c r="EZ6" s="209"/>
      <c r="FA6" s="209"/>
      <c r="FB6" s="209"/>
      <c r="FC6" s="209"/>
      <c r="FD6" s="209"/>
      <c r="FE6" s="209"/>
      <c r="FF6" s="209"/>
      <c r="FG6" s="209"/>
      <c r="FH6" s="209"/>
      <c r="FI6" s="209"/>
      <c r="FJ6" s="209"/>
      <c r="FK6" s="209"/>
      <c r="FL6" s="209"/>
      <c r="FM6" s="209"/>
      <c r="FN6" s="209"/>
      <c r="FO6" s="209"/>
      <c r="FP6" s="209"/>
      <c r="FQ6" s="209"/>
      <c r="FR6" s="209"/>
      <c r="FS6" s="209"/>
      <c r="FT6" s="209"/>
      <c r="FU6" s="209"/>
      <c r="FV6" s="209"/>
      <c r="FW6" s="209"/>
      <c r="FX6" s="209"/>
      <c r="FY6" s="209"/>
      <c r="FZ6" s="209"/>
      <c r="GA6" s="209"/>
      <c r="GB6" s="209"/>
      <c r="GC6" s="209"/>
      <c r="GD6" s="209"/>
      <c r="GE6" s="209"/>
      <c r="GF6" s="209"/>
      <c r="GG6" s="209"/>
      <c r="GH6" s="209"/>
      <c r="GI6" s="209"/>
      <c r="GJ6" s="209"/>
      <c r="GK6" s="209"/>
      <c r="GL6" s="209"/>
      <c r="GM6" s="209"/>
      <c r="GN6" s="209"/>
      <c r="GO6" s="209"/>
      <c r="GP6" s="209"/>
      <c r="GQ6" s="209"/>
      <c r="GR6" s="209"/>
      <c r="GS6" s="209"/>
      <c r="GT6" s="209"/>
      <c r="GU6" s="209"/>
      <c r="GV6" s="209"/>
      <c r="GW6" s="209"/>
      <c r="GX6" s="209"/>
      <c r="GY6" s="209"/>
      <c r="GZ6" s="209"/>
      <c r="HA6" s="209"/>
      <c r="HB6" s="209"/>
      <c r="HC6" s="209"/>
      <c r="HD6" s="209"/>
      <c r="HE6" s="209"/>
      <c r="HF6" s="209"/>
      <c r="HG6" s="209"/>
      <c r="HH6" s="209"/>
      <c r="HI6" s="209"/>
      <c r="HJ6" s="209"/>
      <c r="HK6" s="209"/>
      <c r="HL6" s="209"/>
      <c r="HM6" s="209"/>
      <c r="HN6" s="209"/>
      <c r="HO6" s="209"/>
      <c r="HP6" s="209"/>
      <c r="HQ6" s="209"/>
      <c r="HR6" s="209"/>
      <c r="HS6" s="209"/>
      <c r="HT6" s="209"/>
      <c r="HU6" s="209"/>
      <c r="HV6" s="209"/>
      <c r="HW6" s="209"/>
      <c r="HX6" s="209"/>
      <c r="HY6" s="209"/>
      <c r="HZ6" s="209"/>
      <c r="IA6" s="209"/>
      <c r="IB6" s="209"/>
      <c r="IC6" s="209"/>
      <c r="ID6" s="209"/>
      <c r="IE6" s="209"/>
      <c r="IF6" s="209"/>
      <c r="IG6" s="209"/>
      <c r="IH6" s="209"/>
      <c r="II6" s="209"/>
      <c r="IJ6" s="209"/>
      <c r="IK6" s="209"/>
      <c r="IL6" s="209"/>
      <c r="IM6" s="209"/>
      <c r="IN6" s="209"/>
      <c r="IO6" s="209"/>
      <c r="IP6" s="209"/>
      <c r="IQ6" s="209"/>
      <c r="IR6" s="209"/>
      <c r="IS6" s="209"/>
      <c r="IT6" s="209"/>
      <c r="IU6" s="209"/>
      <c r="IV6" s="209"/>
      <c r="IW6" s="209"/>
      <c r="IX6" s="209"/>
    </row>
    <row r="7" spans="1:258" s="7" customFormat="1" ht="4.5" customHeight="1" x14ac:dyDescent="0.2">
      <c r="A7" s="209"/>
      <c r="B7" s="209"/>
      <c r="C7" s="209"/>
      <c r="D7" s="209"/>
      <c r="E7" s="209"/>
      <c r="F7" s="209"/>
      <c r="G7" s="209"/>
      <c r="H7" s="209"/>
      <c r="I7" s="209"/>
      <c r="J7" s="209"/>
      <c r="K7" s="269"/>
      <c r="L7" s="269"/>
      <c r="M7" s="214"/>
      <c r="N7" s="214"/>
      <c r="O7" s="214"/>
      <c r="P7" s="214"/>
      <c r="Q7" s="212"/>
      <c r="R7" s="212"/>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09"/>
      <c r="CB7" s="209"/>
      <c r="CC7" s="209"/>
      <c r="CD7" s="209"/>
      <c r="CE7" s="209"/>
      <c r="CF7" s="209"/>
      <c r="CG7" s="209"/>
      <c r="CH7" s="209"/>
      <c r="CI7" s="209"/>
      <c r="CJ7" s="209"/>
      <c r="CK7" s="209"/>
      <c r="CL7" s="209"/>
      <c r="CM7" s="209"/>
      <c r="CN7" s="209"/>
      <c r="CO7" s="209"/>
      <c r="CP7" s="209"/>
      <c r="CQ7" s="209"/>
      <c r="CR7" s="209"/>
      <c r="CS7" s="209"/>
      <c r="CT7" s="209"/>
      <c r="CU7" s="209"/>
      <c r="CV7" s="209"/>
      <c r="CW7" s="209"/>
      <c r="CX7" s="209"/>
      <c r="CY7" s="209"/>
      <c r="CZ7" s="209"/>
      <c r="DA7" s="209"/>
      <c r="DB7" s="209"/>
      <c r="DC7" s="209"/>
      <c r="DD7" s="209"/>
      <c r="DE7" s="209"/>
      <c r="DF7" s="209"/>
      <c r="DG7" s="209"/>
      <c r="DH7" s="209"/>
      <c r="DI7" s="209"/>
      <c r="DJ7" s="209"/>
      <c r="DK7" s="209"/>
      <c r="DL7" s="209"/>
      <c r="DM7" s="209"/>
      <c r="DN7" s="209"/>
      <c r="DO7" s="209"/>
      <c r="DP7" s="209"/>
      <c r="DQ7" s="209"/>
      <c r="DR7" s="209"/>
      <c r="DS7" s="209"/>
      <c r="DT7" s="209"/>
      <c r="DU7" s="209"/>
      <c r="DV7" s="209"/>
      <c r="DW7" s="209"/>
      <c r="DX7" s="209"/>
      <c r="DY7" s="209"/>
      <c r="DZ7" s="209"/>
      <c r="EA7" s="209"/>
      <c r="EB7" s="209"/>
      <c r="EC7" s="209"/>
      <c r="ED7" s="209"/>
      <c r="EE7" s="209"/>
      <c r="EF7" s="209"/>
      <c r="EG7" s="209"/>
      <c r="EH7" s="209"/>
      <c r="EI7" s="209"/>
      <c r="EJ7" s="209"/>
      <c r="EK7" s="209"/>
      <c r="EL7" s="209"/>
      <c r="EM7" s="209"/>
      <c r="EN7" s="209"/>
      <c r="EO7" s="209"/>
      <c r="EP7" s="209"/>
      <c r="EQ7" s="209"/>
      <c r="ER7" s="209"/>
      <c r="ES7" s="209"/>
      <c r="ET7" s="209"/>
      <c r="EU7" s="209"/>
      <c r="EV7" s="209"/>
      <c r="EW7" s="209"/>
      <c r="EX7" s="209"/>
      <c r="EY7" s="209"/>
      <c r="EZ7" s="209"/>
      <c r="FA7" s="209"/>
      <c r="FB7" s="209"/>
      <c r="FC7" s="209"/>
      <c r="FD7" s="209"/>
      <c r="FE7" s="209"/>
      <c r="FF7" s="209"/>
      <c r="FG7" s="209"/>
      <c r="FH7" s="209"/>
      <c r="FI7" s="209"/>
      <c r="FJ7" s="209"/>
      <c r="FK7" s="209"/>
      <c r="FL7" s="209"/>
      <c r="FM7" s="209"/>
      <c r="FN7" s="209"/>
      <c r="FO7" s="209"/>
      <c r="FP7" s="209"/>
      <c r="FQ7" s="209"/>
      <c r="FR7" s="209"/>
      <c r="FS7" s="209"/>
      <c r="FT7" s="209"/>
      <c r="FU7" s="209"/>
      <c r="FV7" s="209"/>
      <c r="FW7" s="209"/>
      <c r="FX7" s="209"/>
      <c r="FY7" s="209"/>
      <c r="FZ7" s="209"/>
      <c r="GA7" s="209"/>
      <c r="GB7" s="209"/>
      <c r="GC7" s="209"/>
      <c r="GD7" s="209"/>
      <c r="GE7" s="209"/>
      <c r="GF7" s="209"/>
      <c r="GG7" s="209"/>
      <c r="GH7" s="209"/>
      <c r="GI7" s="209"/>
      <c r="GJ7" s="209"/>
      <c r="GK7" s="209"/>
      <c r="GL7" s="209"/>
      <c r="GM7" s="209"/>
      <c r="GN7" s="209"/>
      <c r="GO7" s="209"/>
      <c r="GP7" s="209"/>
      <c r="GQ7" s="209"/>
      <c r="GR7" s="209"/>
      <c r="GS7" s="209"/>
      <c r="GT7" s="209"/>
      <c r="GU7" s="209"/>
      <c r="GV7" s="209"/>
      <c r="GW7" s="209"/>
      <c r="GX7" s="209"/>
      <c r="GY7" s="209"/>
      <c r="GZ7" s="209"/>
      <c r="HA7" s="209"/>
      <c r="HB7" s="209"/>
      <c r="HC7" s="209"/>
      <c r="HD7" s="209"/>
      <c r="HE7" s="209"/>
      <c r="HF7" s="209"/>
      <c r="HG7" s="209"/>
      <c r="HH7" s="209"/>
      <c r="HI7" s="209"/>
      <c r="HJ7" s="209"/>
      <c r="HK7" s="209"/>
      <c r="HL7" s="209"/>
      <c r="HM7" s="209"/>
      <c r="HN7" s="209"/>
      <c r="HO7" s="209"/>
      <c r="HP7" s="209"/>
      <c r="HQ7" s="209"/>
      <c r="HR7" s="209"/>
      <c r="HS7" s="209"/>
      <c r="HT7" s="209"/>
      <c r="HU7" s="209"/>
      <c r="HV7" s="209"/>
      <c r="HW7" s="209"/>
      <c r="HX7" s="209"/>
      <c r="HY7" s="209"/>
      <c r="HZ7" s="209"/>
      <c r="IA7" s="209"/>
      <c r="IB7" s="209"/>
      <c r="IC7" s="209"/>
      <c r="ID7" s="209"/>
      <c r="IE7" s="209"/>
      <c r="IF7" s="209"/>
      <c r="IG7" s="209"/>
      <c r="IH7" s="209"/>
      <c r="II7" s="209"/>
      <c r="IJ7" s="209"/>
      <c r="IK7" s="209"/>
      <c r="IL7" s="209"/>
      <c r="IM7" s="209"/>
      <c r="IN7" s="209"/>
      <c r="IO7" s="209"/>
      <c r="IP7" s="209"/>
      <c r="IQ7" s="209"/>
      <c r="IR7" s="209"/>
      <c r="IS7" s="209"/>
      <c r="IT7" s="209"/>
      <c r="IU7" s="209"/>
      <c r="IV7" s="209"/>
      <c r="IW7" s="209"/>
      <c r="IX7" s="209"/>
    </row>
    <row r="8" spans="1:258" s="7" customFormat="1" ht="27" customHeight="1" x14ac:dyDescent="0.2">
      <c r="A8" s="209"/>
      <c r="B8" s="1213" t="s">
        <v>494</v>
      </c>
      <c r="C8" s="1214"/>
      <c r="D8" s="1214"/>
      <c r="E8" s="1214"/>
      <c r="F8" s="1214"/>
      <c r="G8" s="1214"/>
      <c r="H8" s="1214"/>
      <c r="I8" s="1214"/>
      <c r="J8" s="1215"/>
      <c r="K8" s="269"/>
      <c r="L8" s="269"/>
      <c r="M8" s="214"/>
      <c r="N8" s="214"/>
      <c r="O8" s="214"/>
      <c r="P8" s="214"/>
      <c r="Q8" s="212"/>
      <c r="R8" s="212"/>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09"/>
      <c r="BQ8" s="209"/>
      <c r="BR8" s="209"/>
      <c r="BS8" s="209"/>
      <c r="BT8" s="209"/>
      <c r="BU8" s="209"/>
      <c r="BV8" s="209"/>
      <c r="BW8" s="209"/>
      <c r="BX8" s="209"/>
      <c r="BY8" s="209"/>
      <c r="BZ8" s="209"/>
      <c r="CA8" s="209"/>
      <c r="CB8" s="209"/>
      <c r="CC8" s="209"/>
      <c r="CD8" s="209"/>
      <c r="CE8" s="209"/>
      <c r="CF8" s="209"/>
      <c r="CG8" s="209"/>
      <c r="CH8" s="209"/>
      <c r="CI8" s="209"/>
      <c r="CJ8" s="209"/>
      <c r="CK8" s="209"/>
      <c r="CL8" s="209"/>
      <c r="CM8" s="209"/>
      <c r="CN8" s="209"/>
      <c r="CO8" s="209"/>
      <c r="CP8" s="209"/>
      <c r="CQ8" s="209"/>
      <c r="CR8" s="209"/>
      <c r="CS8" s="209"/>
      <c r="CT8" s="209"/>
      <c r="CU8" s="209"/>
      <c r="CV8" s="209"/>
      <c r="CW8" s="209"/>
      <c r="CX8" s="209"/>
      <c r="CY8" s="209"/>
      <c r="CZ8" s="209"/>
      <c r="DA8" s="209"/>
      <c r="DB8" s="209"/>
      <c r="DC8" s="209"/>
      <c r="DD8" s="209"/>
      <c r="DE8" s="209"/>
      <c r="DF8" s="209"/>
      <c r="DG8" s="209"/>
      <c r="DH8" s="209"/>
      <c r="DI8" s="209"/>
      <c r="DJ8" s="209"/>
      <c r="DK8" s="209"/>
      <c r="DL8" s="209"/>
      <c r="DM8" s="209"/>
      <c r="DN8" s="209"/>
      <c r="DO8" s="209"/>
      <c r="DP8" s="209"/>
      <c r="DQ8" s="209"/>
      <c r="DR8" s="209"/>
      <c r="DS8" s="209"/>
      <c r="DT8" s="209"/>
      <c r="DU8" s="209"/>
      <c r="DV8" s="209"/>
      <c r="DW8" s="209"/>
      <c r="DX8" s="209"/>
      <c r="DY8" s="209"/>
      <c r="DZ8" s="209"/>
      <c r="EA8" s="209"/>
      <c r="EB8" s="209"/>
      <c r="EC8" s="209"/>
      <c r="ED8" s="209"/>
      <c r="EE8" s="209"/>
      <c r="EF8" s="209"/>
      <c r="EG8" s="209"/>
      <c r="EH8" s="209"/>
      <c r="EI8" s="209"/>
      <c r="EJ8" s="209"/>
      <c r="EK8" s="209"/>
      <c r="EL8" s="209"/>
      <c r="EM8" s="209"/>
      <c r="EN8" s="209"/>
      <c r="EO8" s="209"/>
      <c r="EP8" s="209"/>
      <c r="EQ8" s="209"/>
      <c r="ER8" s="209"/>
      <c r="ES8" s="209"/>
      <c r="ET8" s="209"/>
      <c r="EU8" s="209"/>
      <c r="EV8" s="209"/>
      <c r="EW8" s="209"/>
      <c r="EX8" s="209"/>
      <c r="EY8" s="209"/>
      <c r="EZ8" s="209"/>
      <c r="FA8" s="209"/>
      <c r="FB8" s="209"/>
      <c r="FC8" s="209"/>
      <c r="FD8" s="209"/>
      <c r="FE8" s="209"/>
      <c r="FF8" s="209"/>
      <c r="FG8" s="209"/>
      <c r="FH8" s="209"/>
      <c r="FI8" s="209"/>
      <c r="FJ8" s="209"/>
      <c r="FK8" s="209"/>
      <c r="FL8" s="209"/>
      <c r="FM8" s="209"/>
      <c r="FN8" s="209"/>
      <c r="FO8" s="209"/>
      <c r="FP8" s="209"/>
      <c r="FQ8" s="209"/>
      <c r="FR8" s="209"/>
      <c r="FS8" s="209"/>
      <c r="FT8" s="209"/>
      <c r="FU8" s="209"/>
      <c r="FV8" s="209"/>
      <c r="FW8" s="209"/>
      <c r="FX8" s="209"/>
      <c r="FY8" s="209"/>
      <c r="FZ8" s="209"/>
      <c r="GA8" s="209"/>
      <c r="GB8" s="209"/>
      <c r="GC8" s="209"/>
      <c r="GD8" s="209"/>
      <c r="GE8" s="209"/>
      <c r="GF8" s="209"/>
      <c r="GG8" s="209"/>
      <c r="GH8" s="209"/>
      <c r="GI8" s="209"/>
      <c r="GJ8" s="209"/>
      <c r="GK8" s="209"/>
      <c r="GL8" s="209"/>
      <c r="GM8" s="209"/>
      <c r="GN8" s="209"/>
      <c r="GO8" s="209"/>
      <c r="GP8" s="209"/>
      <c r="GQ8" s="209"/>
      <c r="GR8" s="209"/>
      <c r="GS8" s="209"/>
      <c r="GT8" s="209"/>
      <c r="GU8" s="209"/>
      <c r="GV8" s="209"/>
      <c r="GW8" s="209"/>
      <c r="GX8" s="209"/>
      <c r="GY8" s="209"/>
      <c r="GZ8" s="209"/>
      <c r="HA8" s="209"/>
      <c r="HB8" s="209"/>
      <c r="HC8" s="209"/>
      <c r="HD8" s="209"/>
      <c r="HE8" s="209"/>
      <c r="HF8" s="209"/>
      <c r="HG8" s="209"/>
      <c r="HH8" s="209"/>
      <c r="HI8" s="209"/>
      <c r="HJ8" s="209"/>
      <c r="HK8" s="209"/>
      <c r="HL8" s="209"/>
      <c r="HM8" s="209"/>
      <c r="HN8" s="209"/>
      <c r="HO8" s="209"/>
      <c r="HP8" s="209"/>
      <c r="HQ8" s="209"/>
      <c r="HR8" s="209"/>
      <c r="HS8" s="209"/>
      <c r="HT8" s="209"/>
      <c r="HU8" s="209"/>
      <c r="HV8" s="209"/>
      <c r="HW8" s="209"/>
      <c r="HX8" s="209"/>
      <c r="HY8" s="209"/>
      <c r="HZ8" s="209"/>
      <c r="IA8" s="209"/>
      <c r="IB8" s="209"/>
      <c r="IC8" s="209"/>
      <c r="ID8" s="209"/>
      <c r="IE8" s="209"/>
      <c r="IF8" s="209"/>
      <c r="IG8" s="209"/>
      <c r="IH8" s="209"/>
      <c r="II8" s="209"/>
      <c r="IJ8" s="209"/>
      <c r="IK8" s="209"/>
      <c r="IL8" s="209"/>
      <c r="IM8" s="209"/>
      <c r="IN8" s="209"/>
      <c r="IO8" s="209"/>
      <c r="IP8" s="209"/>
      <c r="IQ8" s="209"/>
      <c r="IR8" s="209"/>
      <c r="IS8" s="209"/>
      <c r="IT8" s="209"/>
      <c r="IU8" s="209"/>
      <c r="IV8" s="209"/>
      <c r="IW8" s="209"/>
      <c r="IX8" s="209"/>
    </row>
    <row r="9" spans="1:258" s="7" customFormat="1" ht="16.5" customHeight="1" x14ac:dyDescent="0.2">
      <c r="A9" s="209"/>
      <c r="B9" s="1062" t="s">
        <v>15</v>
      </c>
      <c r="C9" s="500"/>
      <c r="D9" s="501"/>
      <c r="E9" s="501"/>
      <c r="F9" s="501"/>
      <c r="G9" s="501"/>
      <c r="H9" s="501"/>
      <c r="I9" s="1069" t="s">
        <v>175</v>
      </c>
      <c r="J9" s="1070"/>
      <c r="K9" s="270"/>
      <c r="L9" s="270"/>
      <c r="M9" s="220"/>
      <c r="N9" s="220"/>
      <c r="O9" s="220"/>
      <c r="P9" s="220"/>
      <c r="Q9" s="217"/>
      <c r="R9" s="217"/>
      <c r="S9" s="209"/>
      <c r="T9" s="209"/>
      <c r="U9" s="209"/>
      <c r="V9" s="209"/>
      <c r="W9" s="209"/>
      <c r="X9" s="209"/>
      <c r="Y9" s="209"/>
      <c r="Z9" s="209"/>
      <c r="AA9" s="209"/>
      <c r="AB9" s="209"/>
      <c r="AC9" s="209"/>
      <c r="AD9" s="209"/>
      <c r="AE9" s="209"/>
      <c r="AF9" s="209"/>
      <c r="AG9" s="209"/>
      <c r="AH9" s="209"/>
      <c r="AI9" s="209"/>
      <c r="AJ9" s="209"/>
      <c r="AK9" s="209"/>
      <c r="AL9" s="209"/>
      <c r="AM9" s="209"/>
      <c r="AN9" s="209"/>
      <c r="AO9" s="209"/>
      <c r="AP9" s="209"/>
      <c r="AQ9" s="209"/>
      <c r="AR9" s="209"/>
      <c r="AS9" s="209"/>
      <c r="AT9" s="209"/>
      <c r="AU9" s="209"/>
      <c r="AV9" s="209"/>
      <c r="AW9" s="209"/>
      <c r="AX9" s="209"/>
      <c r="AY9" s="209"/>
      <c r="AZ9" s="209"/>
      <c r="BA9" s="209"/>
      <c r="BB9" s="209"/>
      <c r="BC9" s="209"/>
      <c r="BD9" s="209"/>
      <c r="BE9" s="209"/>
      <c r="BF9" s="209"/>
      <c r="BG9" s="209"/>
      <c r="BH9" s="209"/>
      <c r="BI9" s="209"/>
      <c r="BJ9" s="209"/>
      <c r="BK9" s="209"/>
      <c r="BL9" s="209"/>
      <c r="BM9" s="209"/>
      <c r="BN9" s="209"/>
      <c r="BO9" s="209"/>
      <c r="BP9" s="209"/>
      <c r="BQ9" s="209"/>
      <c r="BR9" s="209"/>
      <c r="BS9" s="209"/>
      <c r="BT9" s="209"/>
      <c r="BU9" s="209"/>
      <c r="BV9" s="209"/>
      <c r="BW9" s="209"/>
      <c r="BX9" s="209"/>
      <c r="BY9" s="209"/>
      <c r="BZ9" s="209"/>
      <c r="CA9" s="209"/>
      <c r="CB9" s="209"/>
      <c r="CC9" s="209"/>
      <c r="CD9" s="209"/>
      <c r="CE9" s="209"/>
      <c r="CF9" s="209"/>
      <c r="CG9" s="209"/>
      <c r="CH9" s="209"/>
      <c r="CI9" s="209"/>
      <c r="CJ9" s="209"/>
      <c r="CK9" s="209"/>
      <c r="CL9" s="209"/>
      <c r="CM9" s="209"/>
      <c r="CN9" s="209"/>
      <c r="CO9" s="209"/>
      <c r="CP9" s="209"/>
      <c r="CQ9" s="209"/>
      <c r="CR9" s="209"/>
      <c r="CS9" s="209"/>
      <c r="CT9" s="209"/>
      <c r="CU9" s="209"/>
      <c r="CV9" s="209"/>
      <c r="CW9" s="209"/>
      <c r="CX9" s="209"/>
      <c r="CY9" s="209"/>
      <c r="CZ9" s="209"/>
      <c r="DA9" s="209"/>
      <c r="DB9" s="209"/>
      <c r="DC9" s="209"/>
      <c r="DD9" s="209"/>
      <c r="DE9" s="209"/>
      <c r="DF9" s="209"/>
      <c r="DG9" s="209"/>
      <c r="DH9" s="209"/>
      <c r="DI9" s="209"/>
      <c r="DJ9" s="209"/>
      <c r="DK9" s="209"/>
      <c r="DL9" s="209"/>
      <c r="DM9" s="209"/>
      <c r="DN9" s="209"/>
      <c r="DO9" s="209"/>
      <c r="DP9" s="209"/>
      <c r="DQ9" s="209"/>
      <c r="DR9" s="209"/>
      <c r="DS9" s="209"/>
      <c r="DT9" s="209"/>
      <c r="DU9" s="209"/>
      <c r="DV9" s="209"/>
      <c r="DW9" s="209"/>
      <c r="DX9" s="209"/>
      <c r="DY9" s="209"/>
      <c r="DZ9" s="209"/>
      <c r="EA9" s="209"/>
      <c r="EB9" s="209"/>
      <c r="EC9" s="209"/>
      <c r="ED9" s="209"/>
      <c r="EE9" s="209"/>
      <c r="EF9" s="209"/>
      <c r="EG9" s="209"/>
      <c r="EH9" s="209"/>
      <c r="EI9" s="209"/>
      <c r="EJ9" s="209"/>
      <c r="EK9" s="209"/>
      <c r="EL9" s="209"/>
      <c r="EM9" s="209"/>
      <c r="EN9" s="209"/>
      <c r="EO9" s="209"/>
      <c r="EP9" s="209"/>
      <c r="EQ9" s="209"/>
      <c r="ER9" s="209"/>
      <c r="ES9" s="209"/>
      <c r="ET9" s="209"/>
      <c r="EU9" s="209"/>
      <c r="EV9" s="209"/>
      <c r="EW9" s="209"/>
      <c r="EX9" s="209"/>
      <c r="EY9" s="209"/>
      <c r="EZ9" s="209"/>
      <c r="FA9" s="209"/>
      <c r="FB9" s="209"/>
      <c r="FC9" s="209"/>
      <c r="FD9" s="209"/>
      <c r="FE9" s="209"/>
      <c r="FF9" s="209"/>
      <c r="FG9" s="209"/>
      <c r="FH9" s="209"/>
      <c r="FI9" s="209"/>
      <c r="FJ9" s="209"/>
      <c r="FK9" s="209"/>
      <c r="FL9" s="209"/>
      <c r="FM9" s="209"/>
      <c r="FN9" s="209"/>
      <c r="FO9" s="209"/>
      <c r="FP9" s="209"/>
      <c r="FQ9" s="209"/>
      <c r="FR9" s="209"/>
      <c r="FS9" s="209"/>
      <c r="FT9" s="209"/>
      <c r="FU9" s="209"/>
      <c r="FV9" s="209"/>
      <c r="FW9" s="209"/>
      <c r="FX9" s="209"/>
      <c r="FY9" s="209"/>
      <c r="FZ9" s="209"/>
      <c r="GA9" s="209"/>
      <c r="GB9" s="209"/>
      <c r="GC9" s="209"/>
      <c r="GD9" s="209"/>
      <c r="GE9" s="209"/>
      <c r="GF9" s="209"/>
      <c r="GG9" s="209"/>
      <c r="GH9" s="209"/>
      <c r="GI9" s="209"/>
      <c r="GJ9" s="209"/>
      <c r="GK9" s="209"/>
      <c r="GL9" s="209"/>
      <c r="GM9" s="209"/>
      <c r="GN9" s="209"/>
      <c r="GO9" s="209"/>
      <c r="GP9" s="209"/>
      <c r="GQ9" s="209"/>
      <c r="GR9" s="209"/>
      <c r="GS9" s="209"/>
      <c r="GT9" s="209"/>
      <c r="GU9" s="209"/>
      <c r="GV9" s="209"/>
      <c r="GW9" s="209"/>
      <c r="GX9" s="209"/>
      <c r="GY9" s="209"/>
      <c r="GZ9" s="209"/>
      <c r="HA9" s="209"/>
      <c r="HB9" s="209"/>
      <c r="HC9" s="209"/>
      <c r="HD9" s="209"/>
      <c r="HE9" s="209"/>
      <c r="HF9" s="209"/>
      <c r="HG9" s="209"/>
      <c r="HH9" s="209"/>
      <c r="HI9" s="209"/>
      <c r="HJ9" s="209"/>
      <c r="HK9" s="209"/>
      <c r="HL9" s="209"/>
      <c r="HM9" s="209"/>
      <c r="HN9" s="209"/>
      <c r="HO9" s="209"/>
      <c r="HP9" s="209"/>
      <c r="HQ9" s="209"/>
      <c r="HR9" s="209"/>
      <c r="HS9" s="209"/>
      <c r="HT9" s="209"/>
      <c r="HU9" s="209"/>
      <c r="HV9" s="209"/>
      <c r="HW9" s="209"/>
      <c r="HX9" s="209"/>
      <c r="HY9" s="209"/>
      <c r="HZ9" s="209"/>
      <c r="IA9" s="209"/>
      <c r="IB9" s="209"/>
      <c r="IC9" s="209"/>
      <c r="ID9" s="209"/>
      <c r="IE9" s="209"/>
      <c r="IF9" s="209"/>
      <c r="IG9" s="209"/>
      <c r="IH9" s="209"/>
      <c r="II9" s="209"/>
      <c r="IJ9" s="209"/>
      <c r="IK9" s="209"/>
      <c r="IL9" s="209"/>
      <c r="IM9" s="209"/>
      <c r="IN9" s="209"/>
      <c r="IO9" s="209"/>
      <c r="IP9" s="209"/>
      <c r="IQ9" s="209"/>
      <c r="IR9" s="209"/>
      <c r="IS9" s="209"/>
      <c r="IT9" s="209"/>
      <c r="IU9" s="209"/>
      <c r="IV9" s="209"/>
      <c r="IW9" s="209"/>
      <c r="IX9" s="209"/>
    </row>
    <row r="10" spans="1:258" s="7" customFormat="1" ht="65.25" customHeight="1" x14ac:dyDescent="0.2">
      <c r="A10" s="209"/>
      <c r="B10" s="1063"/>
      <c r="C10" s="1071" t="s">
        <v>174</v>
      </c>
      <c r="D10" s="1070"/>
      <c r="E10" s="212"/>
      <c r="F10" s="1071" t="s">
        <v>173</v>
      </c>
      <c r="G10" s="1070"/>
      <c r="H10" s="502"/>
      <c r="I10" s="1102"/>
      <c r="J10" s="1101"/>
      <c r="K10" s="506"/>
      <c r="L10" s="506"/>
      <c r="M10" s="436"/>
      <c r="N10" s="436"/>
      <c r="O10" s="436"/>
      <c r="P10" s="436"/>
      <c r="Q10" s="507"/>
      <c r="R10" s="507"/>
      <c r="S10" s="508"/>
      <c r="T10" s="508"/>
      <c r="U10" s="508"/>
      <c r="V10" s="508"/>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K10" s="209"/>
      <c r="CL10" s="209"/>
      <c r="CM10" s="209"/>
      <c r="CN10" s="209"/>
      <c r="CO10" s="209"/>
      <c r="CP10" s="209"/>
      <c r="CQ10" s="209"/>
      <c r="CR10" s="209"/>
      <c r="CS10" s="209"/>
      <c r="CT10" s="209"/>
      <c r="CU10" s="209"/>
      <c r="CV10" s="209"/>
      <c r="CW10" s="209"/>
      <c r="CX10" s="209"/>
      <c r="CY10" s="209"/>
      <c r="CZ10" s="209"/>
      <c r="DA10" s="209"/>
      <c r="DB10" s="209"/>
      <c r="DC10" s="209"/>
      <c r="DD10" s="209"/>
      <c r="DE10" s="209"/>
      <c r="DF10" s="209"/>
      <c r="DG10" s="209"/>
      <c r="DH10" s="209"/>
      <c r="DI10" s="209"/>
      <c r="DJ10" s="209"/>
      <c r="DK10" s="209"/>
      <c r="DL10" s="209"/>
      <c r="DM10" s="209"/>
      <c r="DN10" s="209"/>
      <c r="DO10" s="209"/>
      <c r="DP10" s="209"/>
      <c r="DQ10" s="209"/>
      <c r="DR10" s="209"/>
      <c r="DS10" s="209"/>
      <c r="DT10" s="209"/>
      <c r="DU10" s="209"/>
      <c r="DV10" s="209"/>
      <c r="DW10" s="209"/>
      <c r="DX10" s="209"/>
      <c r="DY10" s="209"/>
      <c r="DZ10" s="209"/>
      <c r="EA10" s="209"/>
      <c r="EB10" s="209"/>
      <c r="EC10" s="209"/>
      <c r="ED10" s="209"/>
      <c r="EE10" s="209"/>
      <c r="EF10" s="209"/>
      <c r="EG10" s="209"/>
      <c r="EH10" s="209"/>
      <c r="EI10" s="209"/>
      <c r="EJ10" s="209"/>
      <c r="EK10" s="209"/>
      <c r="EL10" s="209"/>
      <c r="EM10" s="209"/>
      <c r="EN10" s="209"/>
      <c r="EO10" s="209"/>
      <c r="EP10" s="209"/>
      <c r="EQ10" s="209"/>
      <c r="ER10" s="209"/>
      <c r="ES10" s="209"/>
      <c r="ET10" s="209"/>
      <c r="EU10" s="209"/>
      <c r="EV10" s="209"/>
      <c r="EW10" s="209"/>
      <c r="EX10" s="209"/>
      <c r="EY10" s="209"/>
      <c r="EZ10" s="209"/>
      <c r="FA10" s="209"/>
      <c r="FB10" s="209"/>
      <c r="FC10" s="209"/>
      <c r="FD10" s="209"/>
      <c r="FE10" s="209"/>
      <c r="FF10" s="209"/>
      <c r="FG10" s="209"/>
      <c r="FH10" s="209"/>
      <c r="FI10" s="209"/>
      <c r="FJ10" s="209"/>
      <c r="FK10" s="209"/>
      <c r="FL10" s="209"/>
      <c r="FM10" s="209"/>
      <c r="FN10" s="209"/>
      <c r="FO10" s="209"/>
      <c r="FP10" s="209"/>
      <c r="FQ10" s="209"/>
      <c r="FR10" s="209"/>
      <c r="FS10" s="209"/>
      <c r="FT10" s="209"/>
      <c r="FU10" s="209"/>
      <c r="FV10" s="209"/>
      <c r="FW10" s="209"/>
      <c r="FX10" s="209"/>
      <c r="FY10" s="209"/>
      <c r="FZ10" s="209"/>
      <c r="GA10" s="209"/>
      <c r="GB10" s="209"/>
      <c r="GC10" s="209"/>
      <c r="GD10" s="209"/>
      <c r="GE10" s="209"/>
      <c r="GF10" s="209"/>
      <c r="GG10" s="209"/>
      <c r="GH10" s="209"/>
      <c r="GI10" s="209"/>
      <c r="GJ10" s="209"/>
      <c r="GK10" s="209"/>
      <c r="GL10" s="209"/>
      <c r="GM10" s="209"/>
      <c r="GN10" s="209"/>
      <c r="GO10" s="209"/>
      <c r="GP10" s="209"/>
      <c r="GQ10" s="209"/>
      <c r="GR10" s="209"/>
      <c r="GS10" s="209"/>
      <c r="GT10" s="209"/>
      <c r="GU10" s="209"/>
      <c r="GV10" s="209"/>
      <c r="GW10" s="209"/>
      <c r="GX10" s="209"/>
      <c r="GY10" s="209"/>
      <c r="GZ10" s="209"/>
      <c r="HA10" s="209"/>
      <c r="HB10" s="209"/>
      <c r="HC10" s="209"/>
      <c r="HD10" s="209"/>
      <c r="HE10" s="209"/>
      <c r="HF10" s="209"/>
      <c r="HG10" s="209"/>
      <c r="HH10" s="209"/>
      <c r="HI10" s="209"/>
      <c r="HJ10" s="209"/>
      <c r="HK10" s="209"/>
      <c r="HL10" s="209"/>
      <c r="HM10" s="209"/>
      <c r="HN10" s="209"/>
      <c r="HO10" s="209"/>
      <c r="HP10" s="209"/>
      <c r="HQ10" s="209"/>
      <c r="HR10" s="209"/>
      <c r="HS10" s="209"/>
      <c r="HT10" s="209"/>
      <c r="HU10" s="209"/>
      <c r="HV10" s="209"/>
      <c r="HW10" s="209"/>
      <c r="HX10" s="209"/>
      <c r="HY10" s="209"/>
      <c r="HZ10" s="209"/>
      <c r="IA10" s="209"/>
      <c r="IB10" s="209"/>
      <c r="IC10" s="209"/>
      <c r="ID10" s="209"/>
      <c r="IE10" s="209"/>
      <c r="IF10" s="209"/>
      <c r="IG10" s="209"/>
      <c r="IH10" s="209"/>
      <c r="II10" s="209"/>
      <c r="IJ10" s="209"/>
      <c r="IK10" s="209"/>
      <c r="IL10" s="209"/>
      <c r="IM10" s="209"/>
      <c r="IN10" s="209"/>
      <c r="IO10" s="209"/>
      <c r="IP10" s="209"/>
      <c r="IQ10" s="209"/>
      <c r="IR10" s="209"/>
      <c r="IS10" s="209"/>
      <c r="IT10" s="209"/>
      <c r="IU10" s="209"/>
      <c r="IV10" s="209"/>
      <c r="IW10" s="209"/>
      <c r="IX10" s="209"/>
    </row>
    <row r="11" spans="1:258" s="124" customFormat="1" ht="30.75" customHeight="1" x14ac:dyDescent="0.2">
      <c r="A11" s="271"/>
      <c r="B11" s="1064"/>
      <c r="C11" s="218" t="s">
        <v>167</v>
      </c>
      <c r="D11" s="219" t="s">
        <v>166</v>
      </c>
      <c r="E11" s="217"/>
      <c r="F11" s="218" t="s">
        <v>168</v>
      </c>
      <c r="G11" s="219" t="s">
        <v>166</v>
      </c>
      <c r="H11" s="217"/>
      <c r="I11" s="218" t="s">
        <v>168</v>
      </c>
      <c r="J11" s="219" t="s">
        <v>166</v>
      </c>
      <c r="K11" s="509"/>
      <c r="L11" s="509"/>
      <c r="M11" s="232"/>
      <c r="N11" s="232"/>
      <c r="O11" s="232"/>
      <c r="P11" s="232"/>
      <c r="Q11" s="232"/>
      <c r="R11" s="232"/>
      <c r="S11" s="510"/>
      <c r="T11" s="510"/>
      <c r="U11" s="510"/>
      <c r="V11" s="510"/>
      <c r="W11" s="271"/>
      <c r="X11" s="271"/>
      <c r="Y11" s="271"/>
      <c r="Z11" s="271"/>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1"/>
      <c r="AY11" s="271"/>
      <c r="AZ11" s="271"/>
      <c r="BA11" s="271"/>
      <c r="BB11" s="271"/>
      <c r="BC11" s="271"/>
      <c r="BD11" s="271"/>
      <c r="BE11" s="271"/>
      <c r="BF11" s="271"/>
      <c r="BG11" s="271"/>
      <c r="BH11" s="271"/>
      <c r="BI11" s="271"/>
      <c r="BJ11" s="271"/>
      <c r="BK11" s="271"/>
      <c r="BL11" s="271"/>
      <c r="BM11" s="271"/>
      <c r="BN11" s="271"/>
      <c r="BO11" s="271"/>
      <c r="BP11" s="271"/>
      <c r="BQ11" s="271"/>
      <c r="BR11" s="271"/>
      <c r="BS11" s="271"/>
      <c r="BT11" s="271"/>
      <c r="BU11" s="271"/>
      <c r="BV11" s="271"/>
      <c r="BW11" s="271"/>
      <c r="BX11" s="271"/>
      <c r="BY11" s="271"/>
      <c r="BZ11" s="271"/>
      <c r="CA11" s="271"/>
      <c r="CB11" s="271"/>
      <c r="CC11" s="271"/>
      <c r="CD11" s="271"/>
      <c r="CE11" s="271"/>
      <c r="CF11" s="271"/>
      <c r="CG11" s="271"/>
      <c r="CH11" s="271"/>
      <c r="CI11" s="271"/>
      <c r="CJ11" s="271"/>
      <c r="CK11" s="271"/>
      <c r="CL11" s="271"/>
      <c r="CM11" s="271"/>
      <c r="CN11" s="271"/>
      <c r="CO11" s="271"/>
      <c r="CP11" s="271"/>
      <c r="CQ11" s="271"/>
      <c r="CR11" s="271"/>
      <c r="CS11" s="271"/>
      <c r="CT11" s="271"/>
      <c r="CU11" s="271"/>
      <c r="CV11" s="271"/>
      <c r="CW11" s="271"/>
      <c r="CX11" s="271"/>
      <c r="CY11" s="271"/>
      <c r="CZ11" s="271"/>
      <c r="DA11" s="271"/>
      <c r="DB11" s="271"/>
      <c r="DC11" s="271"/>
      <c r="DD11" s="271"/>
      <c r="DE11" s="271"/>
      <c r="DF11" s="271"/>
      <c r="DG11" s="271"/>
      <c r="DH11" s="271"/>
      <c r="DI11" s="271"/>
      <c r="DJ11" s="271"/>
      <c r="DK11" s="271"/>
      <c r="DL11" s="271"/>
      <c r="DM11" s="271"/>
      <c r="DN11" s="271"/>
      <c r="DO11" s="271"/>
      <c r="DP11" s="271"/>
      <c r="DQ11" s="271"/>
      <c r="DR11" s="271"/>
      <c r="DS11" s="271"/>
      <c r="DT11" s="271"/>
      <c r="DU11" s="271"/>
      <c r="DV11" s="271"/>
      <c r="DW11" s="271"/>
      <c r="DX11" s="271"/>
      <c r="DY11" s="271"/>
      <c r="DZ11" s="271"/>
      <c r="EA11" s="271"/>
      <c r="EB11" s="271"/>
      <c r="EC11" s="271"/>
      <c r="ED11" s="271"/>
      <c r="EE11" s="271"/>
      <c r="EF11" s="271"/>
      <c r="EG11" s="271"/>
      <c r="EH11" s="271"/>
      <c r="EI11" s="271"/>
      <c r="EJ11" s="271"/>
      <c r="EK11" s="271"/>
      <c r="EL11" s="271"/>
      <c r="EM11" s="271"/>
      <c r="EN11" s="271"/>
      <c r="EO11" s="271"/>
      <c r="EP11" s="271"/>
      <c r="EQ11" s="271"/>
      <c r="ER11" s="271"/>
      <c r="ES11" s="271"/>
      <c r="ET11" s="271"/>
      <c r="EU11" s="271"/>
      <c r="EV11" s="271"/>
      <c r="EW11" s="271"/>
      <c r="EX11" s="271"/>
      <c r="EY11" s="271"/>
      <c r="EZ11" s="271"/>
      <c r="FA11" s="271"/>
      <c r="FB11" s="271"/>
      <c r="FC11" s="271"/>
      <c r="FD11" s="271"/>
      <c r="FE11" s="271"/>
      <c r="FF11" s="271"/>
      <c r="FG11" s="271"/>
      <c r="FH11" s="271"/>
      <c r="FI11" s="271"/>
      <c r="FJ11" s="271"/>
      <c r="FK11" s="271"/>
      <c r="FL11" s="271"/>
      <c r="FM11" s="271"/>
      <c r="FN11" s="271"/>
      <c r="FO11" s="271"/>
      <c r="FP11" s="271"/>
      <c r="FQ11" s="271"/>
      <c r="FR11" s="271"/>
      <c r="FS11" s="271"/>
      <c r="FT11" s="271"/>
      <c r="FU11" s="271"/>
      <c r="FV11" s="271"/>
      <c r="FW11" s="271"/>
      <c r="FX11" s="271"/>
      <c r="FY11" s="271"/>
      <c r="FZ11" s="271"/>
      <c r="GA11" s="271"/>
      <c r="GB11" s="271"/>
      <c r="GC11" s="271"/>
      <c r="GD11" s="271"/>
      <c r="GE11" s="271"/>
      <c r="GF11" s="271"/>
      <c r="GG11" s="271"/>
      <c r="GH11" s="271"/>
      <c r="GI11" s="271"/>
      <c r="GJ11" s="271"/>
      <c r="GK11" s="271"/>
      <c r="GL11" s="271"/>
      <c r="GM11" s="271"/>
      <c r="GN11" s="271"/>
      <c r="GO11" s="271"/>
      <c r="GP11" s="271"/>
      <c r="GQ11" s="271"/>
      <c r="GR11" s="271"/>
      <c r="GS11" s="271"/>
      <c r="GT11" s="271"/>
      <c r="GU11" s="271"/>
      <c r="GV11" s="271"/>
      <c r="GW11" s="271"/>
      <c r="GX11" s="271"/>
      <c r="GY11" s="271"/>
      <c r="GZ11" s="271"/>
      <c r="HA11" s="271"/>
      <c r="HB11" s="271"/>
      <c r="HC11" s="271"/>
      <c r="HD11" s="271"/>
      <c r="HE11" s="271"/>
      <c r="HF11" s="271"/>
      <c r="HG11" s="271"/>
      <c r="HH11" s="271"/>
      <c r="HI11" s="271"/>
      <c r="HJ11" s="271"/>
      <c r="HK11" s="271"/>
      <c r="HL11" s="271"/>
      <c r="HM11" s="271"/>
      <c r="HN11" s="271"/>
      <c r="HO11" s="271"/>
      <c r="HP11" s="271"/>
      <c r="HQ11" s="271"/>
      <c r="HR11" s="271"/>
      <c r="HS11" s="271"/>
      <c r="HT11" s="271"/>
      <c r="HU11" s="271"/>
      <c r="HV11" s="271"/>
      <c r="HW11" s="271"/>
      <c r="HX11" s="271"/>
      <c r="HY11" s="271"/>
      <c r="HZ11" s="271"/>
      <c r="IA11" s="271"/>
      <c r="IB11" s="271"/>
      <c r="IC11" s="271"/>
      <c r="ID11" s="271"/>
      <c r="IE11" s="271"/>
      <c r="IF11" s="271"/>
      <c r="IG11" s="271"/>
      <c r="IH11" s="271"/>
      <c r="II11" s="271"/>
      <c r="IJ11" s="271"/>
      <c r="IK11" s="271"/>
      <c r="IL11" s="271"/>
      <c r="IM11" s="271"/>
      <c r="IN11" s="271"/>
      <c r="IO11" s="271"/>
      <c r="IP11" s="271"/>
      <c r="IQ11" s="271"/>
      <c r="IR11" s="271"/>
      <c r="IS11" s="271"/>
      <c r="IT11" s="271"/>
      <c r="IU11" s="271"/>
      <c r="IV11" s="271"/>
      <c r="IW11" s="271"/>
      <c r="IX11" s="271"/>
    </row>
    <row r="12" spans="1:258" s="39" customFormat="1" ht="7.5" customHeight="1" x14ac:dyDescent="0.2">
      <c r="A12" s="217"/>
      <c r="B12" s="220"/>
      <c r="C12" s="222"/>
      <c r="D12" s="222"/>
      <c r="E12" s="220"/>
      <c r="F12" s="220"/>
      <c r="G12" s="220"/>
      <c r="H12" s="220"/>
      <c r="I12" s="220"/>
      <c r="J12" s="220"/>
      <c r="K12" s="274"/>
      <c r="L12" s="275"/>
      <c r="M12" s="232"/>
      <c r="N12" s="232"/>
      <c r="O12" s="232"/>
      <c r="P12" s="232"/>
      <c r="Q12" s="511"/>
      <c r="R12" s="511"/>
      <c r="S12" s="507"/>
      <c r="T12" s="507"/>
      <c r="U12" s="507"/>
      <c r="V12" s="50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c r="HV12" s="217"/>
      <c r="HW12" s="217"/>
      <c r="HX12" s="217"/>
      <c r="HY12" s="217"/>
      <c r="HZ12" s="217"/>
      <c r="IA12" s="217"/>
      <c r="IB12" s="217"/>
      <c r="IC12" s="217"/>
      <c r="ID12" s="217"/>
      <c r="IE12" s="217"/>
      <c r="IF12" s="217"/>
      <c r="IG12" s="217"/>
      <c r="IH12" s="217"/>
      <c r="II12" s="217"/>
      <c r="IJ12" s="217"/>
      <c r="IK12" s="217"/>
      <c r="IL12" s="217"/>
      <c r="IM12" s="217"/>
      <c r="IN12" s="217"/>
      <c r="IO12" s="217"/>
      <c r="IP12" s="217"/>
      <c r="IQ12" s="217"/>
      <c r="IR12" s="217"/>
      <c r="IS12" s="217"/>
      <c r="IT12" s="217"/>
      <c r="IU12" s="217"/>
      <c r="IV12" s="217"/>
      <c r="IW12" s="217"/>
      <c r="IX12" s="217"/>
    </row>
    <row r="13" spans="1:258" s="27" customFormat="1" ht="18" customHeight="1" x14ac:dyDescent="0.2">
      <c r="A13" s="223"/>
      <c r="B13" s="226" t="s">
        <v>11</v>
      </c>
      <c r="C13" s="405">
        <v>51885</v>
      </c>
      <c r="D13" s="995">
        <v>337.09</v>
      </c>
      <c r="E13" s="277"/>
      <c r="F13" s="228">
        <v>32672</v>
      </c>
      <c r="G13" s="995">
        <v>187.55</v>
      </c>
      <c r="H13" s="277"/>
      <c r="I13" s="278">
        <v>32672</v>
      </c>
      <c r="J13" s="995">
        <v>533.87</v>
      </c>
      <c r="K13" s="512"/>
      <c r="L13" s="512">
        <f>_xlfn.RANK.EQ(J13,J$13:J$33,0)</f>
        <v>2</v>
      </c>
      <c r="M13" s="512">
        <v>1</v>
      </c>
      <c r="N13" s="512">
        <f>MATCH(M13,L$13:L$33,0)</f>
        <v>5</v>
      </c>
      <c r="O13" s="513" t="str">
        <f t="shared" ref="O13:O32" si="0">INDEX(B$13:B$33,N13,1)</f>
        <v>Canarias</v>
      </c>
      <c r="P13" s="516">
        <f>INDEX(J$13:J$33,N13,1)</f>
        <v>945.61</v>
      </c>
      <c r="Q13" s="511"/>
      <c r="R13" s="511"/>
      <c r="S13" s="514"/>
      <c r="T13" s="514"/>
      <c r="U13" s="514"/>
      <c r="V13" s="514"/>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c r="HV13" s="223"/>
      <c r="HW13" s="223"/>
      <c r="HX13" s="223"/>
      <c r="HY13" s="223"/>
      <c r="HZ13" s="223"/>
      <c r="IA13" s="223"/>
      <c r="IB13" s="223"/>
      <c r="IC13" s="223"/>
      <c r="ID13" s="223"/>
      <c r="IE13" s="223"/>
      <c r="IF13" s="223"/>
      <c r="IG13" s="223"/>
      <c r="IH13" s="223"/>
      <c r="II13" s="223"/>
      <c r="IJ13" s="223"/>
      <c r="IK13" s="223"/>
      <c r="IL13" s="223"/>
      <c r="IM13" s="223"/>
      <c r="IN13" s="223"/>
      <c r="IO13" s="223"/>
      <c r="IP13" s="223"/>
      <c r="IQ13" s="223"/>
      <c r="IR13" s="223"/>
      <c r="IS13" s="223"/>
      <c r="IT13" s="223"/>
      <c r="IU13" s="223"/>
      <c r="IV13" s="223"/>
      <c r="IW13" s="223"/>
      <c r="IX13" s="223"/>
    </row>
    <row r="14" spans="1:258" s="125" customFormat="1" ht="18" customHeight="1" x14ac:dyDescent="0.2">
      <c r="A14" s="282"/>
      <c r="B14" s="234" t="s">
        <v>10</v>
      </c>
      <c r="C14" s="406">
        <v>8348</v>
      </c>
      <c r="D14" s="996">
        <v>156.91</v>
      </c>
      <c r="E14" s="277"/>
      <c r="F14" s="235">
        <v>6553</v>
      </c>
      <c r="G14" s="996">
        <v>54.67</v>
      </c>
      <c r="H14" s="277"/>
      <c r="I14" s="283">
        <v>6553</v>
      </c>
      <c r="J14" s="996">
        <v>214.44</v>
      </c>
      <c r="K14" s="512"/>
      <c r="L14" s="512">
        <f t="shared" ref="L14:L33" si="1">_xlfn.RANK.EQ(J14,J$13:J$33,0)</f>
        <v>14</v>
      </c>
      <c r="M14" s="512">
        <v>2</v>
      </c>
      <c r="N14" s="512">
        <f t="shared" ref="N14:N32" si="2">MATCH(M14,L$13:L$33,0)</f>
        <v>1</v>
      </c>
      <c r="O14" s="513" t="str">
        <f t="shared" si="0"/>
        <v>Andalucía</v>
      </c>
      <c r="P14" s="516">
        <f t="shared" ref="P14:P32" si="3">INDEX(J$13:J$33,N14,1)</f>
        <v>533.87</v>
      </c>
      <c r="Q14" s="511"/>
      <c r="R14" s="511"/>
      <c r="S14" s="514"/>
      <c r="T14" s="514"/>
      <c r="U14" s="514"/>
      <c r="V14" s="514"/>
      <c r="W14" s="282"/>
      <c r="X14" s="282"/>
      <c r="Y14" s="282"/>
      <c r="Z14" s="282"/>
      <c r="AA14" s="282"/>
      <c r="AB14" s="282"/>
      <c r="AC14" s="282"/>
      <c r="AD14" s="282"/>
      <c r="AE14" s="282"/>
      <c r="AF14" s="282"/>
      <c r="AG14" s="282"/>
      <c r="AH14" s="282"/>
      <c r="AI14" s="282"/>
      <c r="AJ14" s="282"/>
      <c r="AK14" s="282"/>
      <c r="AL14" s="282"/>
      <c r="AM14" s="282"/>
      <c r="AN14" s="282"/>
      <c r="AO14" s="282"/>
      <c r="AP14" s="282"/>
      <c r="AQ14" s="282"/>
      <c r="AR14" s="282"/>
      <c r="AS14" s="282"/>
      <c r="AT14" s="282"/>
      <c r="AU14" s="282"/>
      <c r="AV14" s="282"/>
      <c r="AW14" s="282"/>
      <c r="AX14" s="282"/>
      <c r="AY14" s="282"/>
      <c r="AZ14" s="282"/>
      <c r="BA14" s="282"/>
      <c r="BB14" s="282"/>
      <c r="BC14" s="282"/>
      <c r="BD14" s="282"/>
      <c r="BE14" s="282"/>
      <c r="BF14" s="282"/>
      <c r="BG14" s="282"/>
      <c r="BH14" s="282"/>
      <c r="BI14" s="282"/>
      <c r="BJ14" s="282"/>
      <c r="BK14" s="282"/>
      <c r="BL14" s="282"/>
      <c r="BM14" s="282"/>
      <c r="BN14" s="282"/>
      <c r="BO14" s="282"/>
      <c r="BP14" s="282"/>
      <c r="BQ14" s="282"/>
      <c r="BR14" s="282"/>
      <c r="BS14" s="282"/>
      <c r="BT14" s="282"/>
      <c r="BU14" s="282"/>
      <c r="BV14" s="282"/>
      <c r="BW14" s="282"/>
      <c r="BX14" s="282"/>
      <c r="BY14" s="282"/>
      <c r="BZ14" s="282"/>
      <c r="CA14" s="282"/>
      <c r="CB14" s="282"/>
      <c r="CC14" s="282"/>
      <c r="CD14" s="282"/>
      <c r="CE14" s="282"/>
      <c r="CF14" s="282"/>
      <c r="CG14" s="282"/>
      <c r="CH14" s="282"/>
      <c r="CI14" s="282"/>
      <c r="CJ14" s="282"/>
      <c r="CK14" s="282"/>
      <c r="CL14" s="282"/>
      <c r="CM14" s="282"/>
      <c r="CN14" s="282"/>
      <c r="CO14" s="282"/>
      <c r="CP14" s="282"/>
      <c r="CQ14" s="282"/>
      <c r="CR14" s="282"/>
      <c r="CS14" s="282"/>
      <c r="CT14" s="282"/>
      <c r="CU14" s="282"/>
      <c r="CV14" s="282"/>
      <c r="CW14" s="282"/>
      <c r="CX14" s="282"/>
      <c r="CY14" s="282"/>
      <c r="CZ14" s="282"/>
      <c r="DA14" s="282"/>
      <c r="DB14" s="282"/>
      <c r="DC14" s="282"/>
      <c r="DD14" s="282"/>
      <c r="DE14" s="282"/>
      <c r="DF14" s="282"/>
      <c r="DG14" s="282"/>
      <c r="DH14" s="282"/>
      <c r="DI14" s="282"/>
      <c r="DJ14" s="282"/>
      <c r="DK14" s="282"/>
      <c r="DL14" s="282"/>
      <c r="DM14" s="282"/>
      <c r="DN14" s="282"/>
      <c r="DO14" s="282"/>
      <c r="DP14" s="282"/>
      <c r="DQ14" s="282"/>
      <c r="DR14" s="282"/>
      <c r="DS14" s="282"/>
      <c r="DT14" s="282"/>
      <c r="DU14" s="282"/>
      <c r="DV14" s="282"/>
      <c r="DW14" s="282"/>
      <c r="DX14" s="282"/>
      <c r="DY14" s="282"/>
      <c r="DZ14" s="282"/>
      <c r="EA14" s="282"/>
      <c r="EB14" s="282"/>
      <c r="EC14" s="282"/>
      <c r="ED14" s="282"/>
      <c r="EE14" s="282"/>
      <c r="EF14" s="282"/>
      <c r="EG14" s="282"/>
      <c r="EH14" s="282"/>
      <c r="EI14" s="282"/>
      <c r="EJ14" s="282"/>
      <c r="EK14" s="282"/>
      <c r="EL14" s="282"/>
      <c r="EM14" s="282"/>
      <c r="EN14" s="282"/>
      <c r="EO14" s="282"/>
      <c r="EP14" s="282"/>
      <c r="EQ14" s="282"/>
      <c r="ER14" s="282"/>
      <c r="ES14" s="282"/>
      <c r="ET14" s="282"/>
      <c r="EU14" s="282"/>
      <c r="EV14" s="282"/>
      <c r="EW14" s="282"/>
      <c r="EX14" s="282"/>
      <c r="EY14" s="282"/>
      <c r="EZ14" s="282"/>
      <c r="FA14" s="282"/>
      <c r="FB14" s="282"/>
      <c r="FC14" s="282"/>
      <c r="FD14" s="282"/>
      <c r="FE14" s="282"/>
      <c r="FF14" s="282"/>
      <c r="FG14" s="282"/>
      <c r="FH14" s="282"/>
      <c r="FI14" s="282"/>
      <c r="FJ14" s="282"/>
      <c r="FK14" s="282"/>
      <c r="FL14" s="282"/>
      <c r="FM14" s="282"/>
      <c r="FN14" s="282"/>
      <c r="FO14" s="282"/>
      <c r="FP14" s="282"/>
      <c r="FQ14" s="282"/>
      <c r="FR14" s="282"/>
      <c r="FS14" s="282"/>
      <c r="FT14" s="282"/>
      <c r="FU14" s="282"/>
      <c r="FV14" s="282"/>
      <c r="FW14" s="282"/>
      <c r="FX14" s="282"/>
      <c r="FY14" s="282"/>
      <c r="FZ14" s="282"/>
      <c r="GA14" s="282"/>
      <c r="GB14" s="282"/>
      <c r="GC14" s="282"/>
      <c r="GD14" s="282"/>
      <c r="GE14" s="282"/>
      <c r="GF14" s="282"/>
      <c r="GG14" s="282"/>
      <c r="GH14" s="282"/>
      <c r="GI14" s="282"/>
      <c r="GJ14" s="282"/>
      <c r="GK14" s="282"/>
      <c r="GL14" s="282"/>
      <c r="GM14" s="282"/>
      <c r="GN14" s="282"/>
      <c r="GO14" s="282"/>
      <c r="GP14" s="282"/>
      <c r="GQ14" s="282"/>
      <c r="GR14" s="282"/>
      <c r="GS14" s="282"/>
      <c r="GT14" s="282"/>
      <c r="GU14" s="282"/>
      <c r="GV14" s="282"/>
      <c r="GW14" s="282"/>
      <c r="GX14" s="282"/>
      <c r="GY14" s="282"/>
      <c r="GZ14" s="282"/>
      <c r="HA14" s="282"/>
      <c r="HB14" s="282"/>
      <c r="HC14" s="282"/>
      <c r="HD14" s="282"/>
      <c r="HE14" s="282"/>
      <c r="HF14" s="282"/>
      <c r="HG14" s="282"/>
      <c r="HH14" s="282"/>
      <c r="HI14" s="282"/>
      <c r="HJ14" s="282"/>
      <c r="HK14" s="282"/>
      <c r="HL14" s="282"/>
      <c r="HM14" s="282"/>
      <c r="HN14" s="282"/>
      <c r="HO14" s="282"/>
      <c r="HP14" s="282"/>
      <c r="HQ14" s="282"/>
      <c r="HR14" s="282"/>
      <c r="HS14" s="282"/>
      <c r="HT14" s="282"/>
      <c r="HU14" s="282"/>
      <c r="HV14" s="282"/>
      <c r="HW14" s="282"/>
      <c r="HX14" s="282"/>
      <c r="HY14" s="282"/>
      <c r="HZ14" s="282"/>
      <c r="IA14" s="282"/>
      <c r="IB14" s="282"/>
      <c r="IC14" s="282"/>
      <c r="ID14" s="282"/>
      <c r="IE14" s="282"/>
      <c r="IF14" s="282"/>
      <c r="IG14" s="282"/>
      <c r="IH14" s="282"/>
      <c r="II14" s="282"/>
      <c r="IJ14" s="282"/>
      <c r="IK14" s="282"/>
      <c r="IL14" s="282"/>
      <c r="IM14" s="282"/>
      <c r="IN14" s="282"/>
      <c r="IO14" s="282"/>
      <c r="IP14" s="282"/>
      <c r="IQ14" s="282"/>
      <c r="IR14" s="282"/>
      <c r="IS14" s="282"/>
      <c r="IT14" s="282"/>
      <c r="IU14" s="282"/>
      <c r="IV14" s="282"/>
      <c r="IW14" s="282"/>
      <c r="IX14" s="282"/>
    </row>
    <row r="15" spans="1:258" s="125" customFormat="1" ht="18" customHeight="1" x14ac:dyDescent="0.2">
      <c r="A15" s="282"/>
      <c r="B15" s="234" t="s">
        <v>40</v>
      </c>
      <c r="C15" s="406">
        <v>7247</v>
      </c>
      <c r="D15" s="996">
        <v>142.66999999999999</v>
      </c>
      <c r="E15" s="277"/>
      <c r="F15" s="235">
        <v>5005</v>
      </c>
      <c r="G15" s="996">
        <v>113.84</v>
      </c>
      <c r="H15" s="277"/>
      <c r="I15" s="283">
        <v>5005</v>
      </c>
      <c r="J15" s="996">
        <v>249.28</v>
      </c>
      <c r="K15" s="512"/>
      <c r="L15" s="512">
        <f t="shared" si="1"/>
        <v>11</v>
      </c>
      <c r="M15" s="512">
        <v>3</v>
      </c>
      <c r="N15" s="512">
        <f>MATCH(M15,L$13:L$33,0)</f>
        <v>14</v>
      </c>
      <c r="O15" s="513" t="str">
        <f t="shared" si="0"/>
        <v>Murcia, Región de</v>
      </c>
      <c r="P15" s="516">
        <f t="shared" si="3"/>
        <v>486.29</v>
      </c>
      <c r="Q15" s="511"/>
      <c r="R15" s="511"/>
      <c r="S15" s="514"/>
      <c r="T15" s="514"/>
      <c r="U15" s="514"/>
      <c r="V15" s="514"/>
      <c r="W15" s="282"/>
      <c r="X15" s="282"/>
      <c r="Y15" s="282"/>
      <c r="Z15" s="282"/>
      <c r="AA15" s="282"/>
      <c r="AB15" s="282"/>
      <c r="AC15" s="282"/>
      <c r="AD15" s="282"/>
      <c r="AE15" s="282"/>
      <c r="AF15" s="282"/>
      <c r="AG15" s="282"/>
      <c r="AH15" s="282"/>
      <c r="AI15" s="282"/>
      <c r="AJ15" s="282"/>
      <c r="AK15" s="282"/>
      <c r="AL15" s="282"/>
      <c r="AM15" s="282"/>
      <c r="AN15" s="282"/>
      <c r="AO15" s="282"/>
      <c r="AP15" s="282"/>
      <c r="AQ15" s="282"/>
      <c r="AR15" s="282"/>
      <c r="AS15" s="282"/>
      <c r="AT15" s="282"/>
      <c r="AU15" s="282"/>
      <c r="AV15" s="282"/>
      <c r="AW15" s="282"/>
      <c r="AX15" s="282"/>
      <c r="AY15" s="282"/>
      <c r="AZ15" s="282"/>
      <c r="BA15" s="282"/>
      <c r="BB15" s="282"/>
      <c r="BC15" s="282"/>
      <c r="BD15" s="282"/>
      <c r="BE15" s="282"/>
      <c r="BF15" s="282"/>
      <c r="BG15" s="282"/>
      <c r="BH15" s="282"/>
      <c r="BI15" s="282"/>
      <c r="BJ15" s="282"/>
      <c r="BK15" s="282"/>
      <c r="BL15" s="282"/>
      <c r="BM15" s="282"/>
      <c r="BN15" s="282"/>
      <c r="BO15" s="282"/>
      <c r="BP15" s="282"/>
      <c r="BQ15" s="282"/>
      <c r="BR15" s="282"/>
      <c r="BS15" s="282"/>
      <c r="BT15" s="282"/>
      <c r="BU15" s="282"/>
      <c r="BV15" s="282"/>
      <c r="BW15" s="282"/>
      <c r="BX15" s="282"/>
      <c r="BY15" s="282"/>
      <c r="BZ15" s="282"/>
      <c r="CA15" s="282"/>
      <c r="CB15" s="282"/>
      <c r="CC15" s="282"/>
      <c r="CD15" s="282"/>
      <c r="CE15" s="282"/>
      <c r="CF15" s="282"/>
      <c r="CG15" s="282"/>
      <c r="CH15" s="282"/>
      <c r="CI15" s="282"/>
      <c r="CJ15" s="282"/>
      <c r="CK15" s="282"/>
      <c r="CL15" s="282"/>
      <c r="CM15" s="282"/>
      <c r="CN15" s="282"/>
      <c r="CO15" s="282"/>
      <c r="CP15" s="282"/>
      <c r="CQ15" s="282"/>
      <c r="CR15" s="282"/>
      <c r="CS15" s="282"/>
      <c r="CT15" s="282"/>
      <c r="CU15" s="282"/>
      <c r="CV15" s="282"/>
      <c r="CW15" s="282"/>
      <c r="CX15" s="282"/>
      <c r="CY15" s="282"/>
      <c r="CZ15" s="282"/>
      <c r="DA15" s="282"/>
      <c r="DB15" s="282"/>
      <c r="DC15" s="282"/>
      <c r="DD15" s="282"/>
      <c r="DE15" s="282"/>
      <c r="DF15" s="282"/>
      <c r="DG15" s="282"/>
      <c r="DH15" s="282"/>
      <c r="DI15" s="282"/>
      <c r="DJ15" s="282"/>
      <c r="DK15" s="282"/>
      <c r="DL15" s="282"/>
      <c r="DM15" s="282"/>
      <c r="DN15" s="282"/>
      <c r="DO15" s="282"/>
      <c r="DP15" s="282"/>
      <c r="DQ15" s="282"/>
      <c r="DR15" s="282"/>
      <c r="DS15" s="282"/>
      <c r="DT15" s="282"/>
      <c r="DU15" s="282"/>
      <c r="DV15" s="282"/>
      <c r="DW15" s="282"/>
      <c r="DX15" s="282"/>
      <c r="DY15" s="282"/>
      <c r="DZ15" s="282"/>
      <c r="EA15" s="282"/>
      <c r="EB15" s="282"/>
      <c r="EC15" s="282"/>
      <c r="ED15" s="282"/>
      <c r="EE15" s="282"/>
      <c r="EF15" s="282"/>
      <c r="EG15" s="282"/>
      <c r="EH15" s="282"/>
      <c r="EI15" s="282"/>
      <c r="EJ15" s="282"/>
      <c r="EK15" s="282"/>
      <c r="EL15" s="282"/>
      <c r="EM15" s="282"/>
      <c r="EN15" s="282"/>
      <c r="EO15" s="282"/>
      <c r="EP15" s="282"/>
      <c r="EQ15" s="282"/>
      <c r="ER15" s="282"/>
      <c r="ES15" s="282"/>
      <c r="ET15" s="282"/>
      <c r="EU15" s="282"/>
      <c r="EV15" s="282"/>
      <c r="EW15" s="282"/>
      <c r="EX15" s="282"/>
      <c r="EY15" s="282"/>
      <c r="EZ15" s="282"/>
      <c r="FA15" s="282"/>
      <c r="FB15" s="282"/>
      <c r="FC15" s="282"/>
      <c r="FD15" s="282"/>
      <c r="FE15" s="282"/>
      <c r="FF15" s="282"/>
      <c r="FG15" s="282"/>
      <c r="FH15" s="282"/>
      <c r="FI15" s="282"/>
      <c r="FJ15" s="282"/>
      <c r="FK15" s="282"/>
      <c r="FL15" s="282"/>
      <c r="FM15" s="282"/>
      <c r="FN15" s="282"/>
      <c r="FO15" s="282"/>
      <c r="FP15" s="282"/>
      <c r="FQ15" s="282"/>
      <c r="FR15" s="282"/>
      <c r="FS15" s="282"/>
      <c r="FT15" s="282"/>
      <c r="FU15" s="282"/>
      <c r="FV15" s="282"/>
      <c r="FW15" s="282"/>
      <c r="FX15" s="282"/>
      <c r="FY15" s="282"/>
      <c r="FZ15" s="282"/>
      <c r="GA15" s="282"/>
      <c r="GB15" s="282"/>
      <c r="GC15" s="282"/>
      <c r="GD15" s="282"/>
      <c r="GE15" s="282"/>
      <c r="GF15" s="282"/>
      <c r="GG15" s="282"/>
      <c r="GH15" s="282"/>
      <c r="GI15" s="282"/>
      <c r="GJ15" s="282"/>
      <c r="GK15" s="282"/>
      <c r="GL15" s="282"/>
      <c r="GM15" s="282"/>
      <c r="GN15" s="282"/>
      <c r="GO15" s="282"/>
      <c r="GP15" s="282"/>
      <c r="GQ15" s="282"/>
      <c r="GR15" s="282"/>
      <c r="GS15" s="282"/>
      <c r="GT15" s="282"/>
      <c r="GU15" s="282"/>
      <c r="GV15" s="282"/>
      <c r="GW15" s="282"/>
      <c r="GX15" s="282"/>
      <c r="GY15" s="282"/>
      <c r="GZ15" s="282"/>
      <c r="HA15" s="282"/>
      <c r="HB15" s="282"/>
      <c r="HC15" s="282"/>
      <c r="HD15" s="282"/>
      <c r="HE15" s="282"/>
      <c r="HF15" s="282"/>
      <c r="HG15" s="282"/>
      <c r="HH15" s="282"/>
      <c r="HI15" s="282"/>
      <c r="HJ15" s="282"/>
      <c r="HK15" s="282"/>
      <c r="HL15" s="282"/>
      <c r="HM15" s="282"/>
      <c r="HN15" s="282"/>
      <c r="HO15" s="282"/>
      <c r="HP15" s="282"/>
      <c r="HQ15" s="282"/>
      <c r="HR15" s="282"/>
      <c r="HS15" s="282"/>
      <c r="HT15" s="282"/>
      <c r="HU15" s="282"/>
      <c r="HV15" s="282"/>
      <c r="HW15" s="282"/>
      <c r="HX15" s="282"/>
      <c r="HY15" s="282"/>
      <c r="HZ15" s="282"/>
      <c r="IA15" s="282"/>
      <c r="IB15" s="282"/>
      <c r="IC15" s="282"/>
      <c r="ID15" s="282"/>
      <c r="IE15" s="282"/>
      <c r="IF15" s="282"/>
      <c r="IG15" s="282"/>
      <c r="IH15" s="282"/>
      <c r="II15" s="282"/>
      <c r="IJ15" s="282"/>
      <c r="IK15" s="282"/>
      <c r="IL15" s="282"/>
      <c r="IM15" s="282"/>
      <c r="IN15" s="282"/>
      <c r="IO15" s="282"/>
      <c r="IP15" s="282"/>
      <c r="IQ15" s="282"/>
      <c r="IR15" s="282"/>
      <c r="IS15" s="282"/>
      <c r="IT15" s="282"/>
      <c r="IU15" s="282"/>
      <c r="IV15" s="282"/>
      <c r="IW15" s="282"/>
      <c r="IX15" s="282"/>
    </row>
    <row r="16" spans="1:258" s="125" customFormat="1" ht="18" customHeight="1" x14ac:dyDescent="0.2">
      <c r="A16" s="282"/>
      <c r="B16" s="234" t="s">
        <v>41</v>
      </c>
      <c r="C16" s="406">
        <v>7600</v>
      </c>
      <c r="D16" s="996">
        <v>132.55000000000001</v>
      </c>
      <c r="E16" s="277"/>
      <c r="F16" s="235">
        <v>6172</v>
      </c>
      <c r="G16" s="996">
        <v>91.73</v>
      </c>
      <c r="H16" s="277"/>
      <c r="I16" s="283">
        <v>6172</v>
      </c>
      <c r="J16" s="996">
        <v>224.62</v>
      </c>
      <c r="K16" s="512"/>
      <c r="L16" s="512">
        <f t="shared" si="1"/>
        <v>13</v>
      </c>
      <c r="M16" s="512">
        <v>4</v>
      </c>
      <c r="N16" s="512">
        <f t="shared" si="2"/>
        <v>11</v>
      </c>
      <c r="O16" s="513" t="str">
        <f t="shared" si="0"/>
        <v>Extremadura</v>
      </c>
      <c r="P16" s="516">
        <f t="shared" si="3"/>
        <v>373.36</v>
      </c>
      <c r="Q16" s="511"/>
      <c r="R16" s="511"/>
      <c r="S16" s="514"/>
      <c r="T16" s="514"/>
      <c r="U16" s="514"/>
      <c r="V16" s="514"/>
      <c r="W16" s="282"/>
      <c r="X16" s="282"/>
      <c r="Y16" s="282"/>
      <c r="Z16" s="282"/>
      <c r="AA16" s="282"/>
      <c r="AB16" s="282"/>
      <c r="AC16" s="282"/>
      <c r="AD16" s="282"/>
      <c r="AE16" s="282"/>
      <c r="AF16" s="282"/>
      <c r="AG16" s="282"/>
      <c r="AH16" s="282"/>
      <c r="AI16" s="282"/>
      <c r="AJ16" s="282"/>
      <c r="AK16" s="282"/>
      <c r="AL16" s="282"/>
      <c r="AM16" s="282"/>
      <c r="AN16" s="282"/>
      <c r="AO16" s="282"/>
      <c r="AP16" s="282"/>
      <c r="AQ16" s="282"/>
      <c r="AR16" s="282"/>
      <c r="AS16" s="282"/>
      <c r="AT16" s="282"/>
      <c r="AU16" s="282"/>
      <c r="AV16" s="282"/>
      <c r="AW16" s="282"/>
      <c r="AX16" s="282"/>
      <c r="AY16" s="282"/>
      <c r="AZ16" s="282"/>
      <c r="BA16" s="282"/>
      <c r="BB16" s="282"/>
      <c r="BC16" s="282"/>
      <c r="BD16" s="282"/>
      <c r="BE16" s="282"/>
      <c r="BF16" s="282"/>
      <c r="BG16" s="282"/>
      <c r="BH16" s="282"/>
      <c r="BI16" s="282"/>
      <c r="BJ16" s="282"/>
      <c r="BK16" s="282"/>
      <c r="BL16" s="282"/>
      <c r="BM16" s="282"/>
      <c r="BN16" s="282"/>
      <c r="BO16" s="282"/>
      <c r="BP16" s="282"/>
      <c r="BQ16" s="282"/>
      <c r="BR16" s="282"/>
      <c r="BS16" s="282"/>
      <c r="BT16" s="282"/>
      <c r="BU16" s="282"/>
      <c r="BV16" s="282"/>
      <c r="BW16" s="282"/>
      <c r="BX16" s="282"/>
      <c r="BY16" s="282"/>
      <c r="BZ16" s="282"/>
      <c r="CA16" s="282"/>
      <c r="CB16" s="282"/>
      <c r="CC16" s="282"/>
      <c r="CD16" s="282"/>
      <c r="CE16" s="282"/>
      <c r="CF16" s="282"/>
      <c r="CG16" s="282"/>
      <c r="CH16" s="282"/>
      <c r="CI16" s="282"/>
      <c r="CJ16" s="282"/>
      <c r="CK16" s="282"/>
      <c r="CL16" s="282"/>
      <c r="CM16" s="282"/>
      <c r="CN16" s="282"/>
      <c r="CO16" s="282"/>
      <c r="CP16" s="282"/>
      <c r="CQ16" s="282"/>
      <c r="CR16" s="282"/>
      <c r="CS16" s="282"/>
      <c r="CT16" s="282"/>
      <c r="CU16" s="282"/>
      <c r="CV16" s="282"/>
      <c r="CW16" s="282"/>
      <c r="CX16" s="282"/>
      <c r="CY16" s="282"/>
      <c r="CZ16" s="282"/>
      <c r="DA16" s="282"/>
      <c r="DB16" s="282"/>
      <c r="DC16" s="282"/>
      <c r="DD16" s="282"/>
      <c r="DE16" s="282"/>
      <c r="DF16" s="282"/>
      <c r="DG16" s="282"/>
      <c r="DH16" s="282"/>
      <c r="DI16" s="282"/>
      <c r="DJ16" s="282"/>
      <c r="DK16" s="282"/>
      <c r="DL16" s="282"/>
      <c r="DM16" s="282"/>
      <c r="DN16" s="282"/>
      <c r="DO16" s="282"/>
      <c r="DP16" s="282"/>
      <c r="DQ16" s="282"/>
      <c r="DR16" s="282"/>
      <c r="DS16" s="282"/>
      <c r="DT16" s="282"/>
      <c r="DU16" s="282"/>
      <c r="DV16" s="282"/>
      <c r="DW16" s="282"/>
      <c r="DX16" s="282"/>
      <c r="DY16" s="282"/>
      <c r="DZ16" s="282"/>
      <c r="EA16" s="282"/>
      <c r="EB16" s="282"/>
      <c r="EC16" s="282"/>
      <c r="ED16" s="282"/>
      <c r="EE16" s="282"/>
      <c r="EF16" s="282"/>
      <c r="EG16" s="282"/>
      <c r="EH16" s="282"/>
      <c r="EI16" s="282"/>
      <c r="EJ16" s="282"/>
      <c r="EK16" s="282"/>
      <c r="EL16" s="282"/>
      <c r="EM16" s="282"/>
      <c r="EN16" s="282"/>
      <c r="EO16" s="282"/>
      <c r="EP16" s="282"/>
      <c r="EQ16" s="282"/>
      <c r="ER16" s="282"/>
      <c r="ES16" s="282"/>
      <c r="ET16" s="282"/>
      <c r="EU16" s="282"/>
      <c r="EV16" s="282"/>
      <c r="EW16" s="282"/>
      <c r="EX16" s="282"/>
      <c r="EY16" s="282"/>
      <c r="EZ16" s="282"/>
      <c r="FA16" s="282"/>
      <c r="FB16" s="282"/>
      <c r="FC16" s="282"/>
      <c r="FD16" s="282"/>
      <c r="FE16" s="282"/>
      <c r="FF16" s="282"/>
      <c r="FG16" s="282"/>
      <c r="FH16" s="282"/>
      <c r="FI16" s="282"/>
      <c r="FJ16" s="282"/>
      <c r="FK16" s="282"/>
      <c r="FL16" s="282"/>
      <c r="FM16" s="282"/>
      <c r="FN16" s="282"/>
      <c r="FO16" s="282"/>
      <c r="FP16" s="282"/>
      <c r="FQ16" s="282"/>
      <c r="FR16" s="282"/>
      <c r="FS16" s="282"/>
      <c r="FT16" s="282"/>
      <c r="FU16" s="282"/>
      <c r="FV16" s="282"/>
      <c r="FW16" s="282"/>
      <c r="FX16" s="282"/>
      <c r="FY16" s="282"/>
      <c r="FZ16" s="282"/>
      <c r="GA16" s="282"/>
      <c r="GB16" s="282"/>
      <c r="GC16" s="282"/>
      <c r="GD16" s="282"/>
      <c r="GE16" s="282"/>
      <c r="GF16" s="282"/>
      <c r="GG16" s="282"/>
      <c r="GH16" s="282"/>
      <c r="GI16" s="282"/>
      <c r="GJ16" s="282"/>
      <c r="GK16" s="282"/>
      <c r="GL16" s="282"/>
      <c r="GM16" s="282"/>
      <c r="GN16" s="282"/>
      <c r="GO16" s="282"/>
      <c r="GP16" s="282"/>
      <c r="GQ16" s="282"/>
      <c r="GR16" s="282"/>
      <c r="GS16" s="282"/>
      <c r="GT16" s="282"/>
      <c r="GU16" s="282"/>
      <c r="GV16" s="282"/>
      <c r="GW16" s="282"/>
      <c r="GX16" s="282"/>
      <c r="GY16" s="282"/>
      <c r="GZ16" s="282"/>
      <c r="HA16" s="282"/>
      <c r="HB16" s="282"/>
      <c r="HC16" s="282"/>
      <c r="HD16" s="282"/>
      <c r="HE16" s="282"/>
      <c r="HF16" s="282"/>
      <c r="HG16" s="282"/>
      <c r="HH16" s="282"/>
      <c r="HI16" s="282"/>
      <c r="HJ16" s="282"/>
      <c r="HK16" s="282"/>
      <c r="HL16" s="282"/>
      <c r="HM16" s="282"/>
      <c r="HN16" s="282"/>
      <c r="HO16" s="282"/>
      <c r="HP16" s="282"/>
      <c r="HQ16" s="282"/>
      <c r="HR16" s="282"/>
      <c r="HS16" s="282"/>
      <c r="HT16" s="282"/>
      <c r="HU16" s="282"/>
      <c r="HV16" s="282"/>
      <c r="HW16" s="282"/>
      <c r="HX16" s="282"/>
      <c r="HY16" s="282"/>
      <c r="HZ16" s="282"/>
      <c r="IA16" s="282"/>
      <c r="IB16" s="282"/>
      <c r="IC16" s="282"/>
      <c r="ID16" s="282"/>
      <c r="IE16" s="282"/>
      <c r="IF16" s="282"/>
      <c r="IG16" s="282"/>
      <c r="IH16" s="282"/>
      <c r="II16" s="282"/>
      <c r="IJ16" s="282"/>
      <c r="IK16" s="282"/>
      <c r="IL16" s="282"/>
      <c r="IM16" s="282"/>
      <c r="IN16" s="282"/>
      <c r="IO16" s="282"/>
      <c r="IP16" s="282"/>
      <c r="IQ16" s="282"/>
      <c r="IR16" s="282"/>
      <c r="IS16" s="282"/>
      <c r="IT16" s="282"/>
      <c r="IU16" s="282"/>
      <c r="IV16" s="282"/>
      <c r="IW16" s="282"/>
      <c r="IX16" s="282"/>
    </row>
    <row r="17" spans="1:258" s="125" customFormat="1" ht="18" customHeight="1" x14ac:dyDescent="0.2">
      <c r="A17" s="282"/>
      <c r="B17" s="234" t="s">
        <v>9</v>
      </c>
      <c r="C17" s="406">
        <v>10001</v>
      </c>
      <c r="D17" s="996">
        <v>524.62</v>
      </c>
      <c r="E17" s="277"/>
      <c r="F17" s="235">
        <v>10313</v>
      </c>
      <c r="G17" s="996">
        <v>267.42</v>
      </c>
      <c r="H17" s="277"/>
      <c r="I17" s="283">
        <v>10313</v>
      </c>
      <c r="J17" s="996">
        <v>945.61</v>
      </c>
      <c r="K17" s="512"/>
      <c r="L17" s="512">
        <f t="shared" si="1"/>
        <v>1</v>
      </c>
      <c r="M17" s="512">
        <v>5</v>
      </c>
      <c r="N17" s="512">
        <f t="shared" si="2"/>
        <v>12</v>
      </c>
      <c r="O17" s="513" t="str">
        <f t="shared" si="0"/>
        <v>Galicia</v>
      </c>
      <c r="P17" s="516">
        <f t="shared" si="3"/>
        <v>371.75</v>
      </c>
      <c r="Q17" s="511"/>
      <c r="R17" s="511"/>
      <c r="S17" s="514"/>
      <c r="T17" s="514"/>
      <c r="U17" s="514"/>
      <c r="V17" s="514"/>
      <c r="W17" s="282"/>
      <c r="X17" s="282"/>
      <c r="Y17" s="282"/>
      <c r="Z17" s="282"/>
      <c r="AA17" s="282"/>
      <c r="AB17" s="282"/>
      <c r="AC17" s="282"/>
      <c r="AD17" s="282"/>
      <c r="AE17" s="282"/>
      <c r="AF17" s="282"/>
      <c r="AG17" s="282"/>
      <c r="AH17" s="282"/>
      <c r="AI17" s="282"/>
      <c r="AJ17" s="282"/>
      <c r="AK17" s="282"/>
      <c r="AL17" s="282"/>
      <c r="AM17" s="282"/>
      <c r="AN17" s="282"/>
      <c r="AO17" s="282"/>
      <c r="AP17" s="282"/>
      <c r="AQ17" s="282"/>
      <c r="AR17" s="282"/>
      <c r="AS17" s="282"/>
      <c r="AT17" s="282"/>
      <c r="AU17" s="282"/>
      <c r="AV17" s="282"/>
      <c r="AW17" s="282"/>
      <c r="AX17" s="282"/>
      <c r="AY17" s="282"/>
      <c r="AZ17" s="282"/>
      <c r="BA17" s="282"/>
      <c r="BB17" s="282"/>
      <c r="BC17" s="282"/>
      <c r="BD17" s="282"/>
      <c r="BE17" s="282"/>
      <c r="BF17" s="282"/>
      <c r="BG17" s="282"/>
      <c r="BH17" s="282"/>
      <c r="BI17" s="282"/>
      <c r="BJ17" s="282"/>
      <c r="BK17" s="282"/>
      <c r="BL17" s="282"/>
      <c r="BM17" s="282"/>
      <c r="BN17" s="282"/>
      <c r="BO17" s="282"/>
      <c r="BP17" s="282"/>
      <c r="BQ17" s="282"/>
      <c r="BR17" s="282"/>
      <c r="BS17" s="282"/>
      <c r="BT17" s="282"/>
      <c r="BU17" s="282"/>
      <c r="BV17" s="282"/>
      <c r="BW17" s="282"/>
      <c r="BX17" s="282"/>
      <c r="BY17" s="282"/>
      <c r="BZ17" s="282"/>
      <c r="CA17" s="282"/>
      <c r="CB17" s="282"/>
      <c r="CC17" s="282"/>
      <c r="CD17" s="282"/>
      <c r="CE17" s="282"/>
      <c r="CF17" s="282"/>
      <c r="CG17" s="282"/>
      <c r="CH17" s="282"/>
      <c r="CI17" s="282"/>
      <c r="CJ17" s="282"/>
      <c r="CK17" s="282"/>
      <c r="CL17" s="282"/>
      <c r="CM17" s="282"/>
      <c r="CN17" s="282"/>
      <c r="CO17" s="282"/>
      <c r="CP17" s="282"/>
      <c r="CQ17" s="282"/>
      <c r="CR17" s="282"/>
      <c r="CS17" s="282"/>
      <c r="CT17" s="282"/>
      <c r="CU17" s="282"/>
      <c r="CV17" s="282"/>
      <c r="CW17" s="282"/>
      <c r="CX17" s="282"/>
      <c r="CY17" s="282"/>
      <c r="CZ17" s="282"/>
      <c r="DA17" s="282"/>
      <c r="DB17" s="282"/>
      <c r="DC17" s="282"/>
      <c r="DD17" s="282"/>
      <c r="DE17" s="282"/>
      <c r="DF17" s="282"/>
      <c r="DG17" s="282"/>
      <c r="DH17" s="282"/>
      <c r="DI17" s="282"/>
      <c r="DJ17" s="282"/>
      <c r="DK17" s="282"/>
      <c r="DL17" s="282"/>
      <c r="DM17" s="282"/>
      <c r="DN17" s="282"/>
      <c r="DO17" s="282"/>
      <c r="DP17" s="282"/>
      <c r="DQ17" s="282"/>
      <c r="DR17" s="282"/>
      <c r="DS17" s="282"/>
      <c r="DT17" s="282"/>
      <c r="DU17" s="282"/>
      <c r="DV17" s="282"/>
      <c r="DW17" s="282"/>
      <c r="DX17" s="282"/>
      <c r="DY17" s="282"/>
      <c r="DZ17" s="282"/>
      <c r="EA17" s="282"/>
      <c r="EB17" s="282"/>
      <c r="EC17" s="282"/>
      <c r="ED17" s="282"/>
      <c r="EE17" s="282"/>
      <c r="EF17" s="282"/>
      <c r="EG17" s="282"/>
      <c r="EH17" s="282"/>
      <c r="EI17" s="282"/>
      <c r="EJ17" s="282"/>
      <c r="EK17" s="282"/>
      <c r="EL17" s="282"/>
      <c r="EM17" s="282"/>
      <c r="EN17" s="282"/>
      <c r="EO17" s="282"/>
      <c r="EP17" s="282"/>
      <c r="EQ17" s="282"/>
      <c r="ER17" s="282"/>
      <c r="ES17" s="282"/>
      <c r="ET17" s="282"/>
      <c r="EU17" s="282"/>
      <c r="EV17" s="282"/>
      <c r="EW17" s="282"/>
      <c r="EX17" s="282"/>
      <c r="EY17" s="282"/>
      <c r="EZ17" s="282"/>
      <c r="FA17" s="282"/>
      <c r="FB17" s="282"/>
      <c r="FC17" s="282"/>
      <c r="FD17" s="282"/>
      <c r="FE17" s="282"/>
      <c r="FF17" s="282"/>
      <c r="FG17" s="282"/>
      <c r="FH17" s="282"/>
      <c r="FI17" s="282"/>
      <c r="FJ17" s="282"/>
      <c r="FK17" s="282"/>
      <c r="FL17" s="282"/>
      <c r="FM17" s="282"/>
      <c r="FN17" s="282"/>
      <c r="FO17" s="282"/>
      <c r="FP17" s="282"/>
      <c r="FQ17" s="282"/>
      <c r="FR17" s="282"/>
      <c r="FS17" s="282"/>
      <c r="FT17" s="282"/>
      <c r="FU17" s="282"/>
      <c r="FV17" s="282"/>
      <c r="FW17" s="282"/>
      <c r="FX17" s="282"/>
      <c r="FY17" s="282"/>
      <c r="FZ17" s="282"/>
      <c r="GA17" s="282"/>
      <c r="GB17" s="282"/>
      <c r="GC17" s="282"/>
      <c r="GD17" s="282"/>
      <c r="GE17" s="282"/>
      <c r="GF17" s="282"/>
      <c r="GG17" s="282"/>
      <c r="GH17" s="282"/>
      <c r="GI17" s="282"/>
      <c r="GJ17" s="282"/>
      <c r="GK17" s="282"/>
      <c r="GL17" s="282"/>
      <c r="GM17" s="282"/>
      <c r="GN17" s="282"/>
      <c r="GO17" s="282"/>
      <c r="GP17" s="282"/>
      <c r="GQ17" s="282"/>
      <c r="GR17" s="282"/>
      <c r="GS17" s="282"/>
      <c r="GT17" s="282"/>
      <c r="GU17" s="282"/>
      <c r="GV17" s="282"/>
      <c r="GW17" s="282"/>
      <c r="GX17" s="282"/>
      <c r="GY17" s="282"/>
      <c r="GZ17" s="282"/>
      <c r="HA17" s="282"/>
      <c r="HB17" s="282"/>
      <c r="HC17" s="282"/>
      <c r="HD17" s="282"/>
      <c r="HE17" s="282"/>
      <c r="HF17" s="282"/>
      <c r="HG17" s="282"/>
      <c r="HH17" s="282"/>
      <c r="HI17" s="282"/>
      <c r="HJ17" s="282"/>
      <c r="HK17" s="282"/>
      <c r="HL17" s="282"/>
      <c r="HM17" s="282"/>
      <c r="HN17" s="282"/>
      <c r="HO17" s="282"/>
      <c r="HP17" s="282"/>
      <c r="HQ17" s="282"/>
      <c r="HR17" s="282"/>
      <c r="HS17" s="282"/>
      <c r="HT17" s="282"/>
      <c r="HU17" s="282"/>
      <c r="HV17" s="282"/>
      <c r="HW17" s="282"/>
      <c r="HX17" s="282"/>
      <c r="HY17" s="282"/>
      <c r="HZ17" s="282"/>
      <c r="IA17" s="282"/>
      <c r="IB17" s="282"/>
      <c r="IC17" s="282"/>
      <c r="ID17" s="282"/>
      <c r="IE17" s="282"/>
      <c r="IF17" s="282"/>
      <c r="IG17" s="282"/>
      <c r="IH17" s="282"/>
      <c r="II17" s="282"/>
      <c r="IJ17" s="282"/>
      <c r="IK17" s="282"/>
      <c r="IL17" s="282"/>
      <c r="IM17" s="282"/>
      <c r="IN17" s="282"/>
      <c r="IO17" s="282"/>
      <c r="IP17" s="282"/>
      <c r="IQ17" s="282"/>
      <c r="IR17" s="282"/>
      <c r="IS17" s="282"/>
      <c r="IT17" s="282"/>
      <c r="IU17" s="282"/>
      <c r="IV17" s="282"/>
      <c r="IW17" s="282"/>
      <c r="IX17" s="282"/>
    </row>
    <row r="18" spans="1:258" s="125" customFormat="1" ht="18" customHeight="1" x14ac:dyDescent="0.2">
      <c r="A18" s="282"/>
      <c r="B18" s="234" t="s">
        <v>8</v>
      </c>
      <c r="C18" s="407">
        <v>3372</v>
      </c>
      <c r="D18" s="996">
        <v>93.75</v>
      </c>
      <c r="E18" s="277"/>
      <c r="F18" s="239">
        <v>2484</v>
      </c>
      <c r="G18" s="996">
        <v>104.5</v>
      </c>
      <c r="H18" s="277"/>
      <c r="I18" s="283">
        <v>2484</v>
      </c>
      <c r="J18" s="996">
        <v>191.43</v>
      </c>
      <c r="K18" s="512"/>
      <c r="L18" s="512">
        <f t="shared" si="1"/>
        <v>15</v>
      </c>
      <c r="M18" s="512">
        <v>6</v>
      </c>
      <c r="N18" s="512">
        <f t="shared" si="2"/>
        <v>21</v>
      </c>
      <c r="O18" s="513" t="str">
        <f t="shared" si="0"/>
        <v>TOTAL</v>
      </c>
      <c r="P18" s="517">
        <f t="shared" si="3"/>
        <v>337.84</v>
      </c>
      <c r="Q18" s="511"/>
      <c r="R18" s="511"/>
      <c r="S18" s="514"/>
      <c r="T18" s="514"/>
      <c r="U18" s="514"/>
      <c r="V18" s="514"/>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82"/>
      <c r="AS18" s="282"/>
      <c r="AT18" s="282"/>
      <c r="AU18" s="282"/>
      <c r="AV18" s="282"/>
      <c r="AW18" s="282"/>
      <c r="AX18" s="282"/>
      <c r="AY18" s="282"/>
      <c r="AZ18" s="282"/>
      <c r="BA18" s="282"/>
      <c r="BB18" s="282"/>
      <c r="BC18" s="282"/>
      <c r="BD18" s="282"/>
      <c r="BE18" s="282"/>
      <c r="BF18" s="282"/>
      <c r="BG18" s="282"/>
      <c r="BH18" s="282"/>
      <c r="BI18" s="282"/>
      <c r="BJ18" s="282"/>
      <c r="BK18" s="282"/>
      <c r="BL18" s="282"/>
      <c r="BM18" s="282"/>
      <c r="BN18" s="282"/>
      <c r="BO18" s="282"/>
      <c r="BP18" s="282"/>
      <c r="BQ18" s="282"/>
      <c r="BR18" s="282"/>
      <c r="BS18" s="282"/>
      <c r="BT18" s="282"/>
      <c r="BU18" s="282"/>
      <c r="BV18" s="282"/>
      <c r="BW18" s="282"/>
      <c r="BX18" s="282"/>
      <c r="BY18" s="282"/>
      <c r="BZ18" s="282"/>
      <c r="CA18" s="282"/>
      <c r="CB18" s="282"/>
      <c r="CC18" s="282"/>
      <c r="CD18" s="282"/>
      <c r="CE18" s="282"/>
      <c r="CF18" s="282"/>
      <c r="CG18" s="282"/>
      <c r="CH18" s="282"/>
      <c r="CI18" s="282"/>
      <c r="CJ18" s="282"/>
      <c r="CK18" s="282"/>
      <c r="CL18" s="282"/>
      <c r="CM18" s="282"/>
      <c r="CN18" s="282"/>
      <c r="CO18" s="282"/>
      <c r="CP18" s="282"/>
      <c r="CQ18" s="282"/>
      <c r="CR18" s="282"/>
      <c r="CS18" s="282"/>
      <c r="CT18" s="282"/>
      <c r="CU18" s="282"/>
      <c r="CV18" s="282"/>
      <c r="CW18" s="282"/>
      <c r="CX18" s="282"/>
      <c r="CY18" s="282"/>
      <c r="CZ18" s="282"/>
      <c r="DA18" s="282"/>
      <c r="DB18" s="282"/>
      <c r="DC18" s="282"/>
      <c r="DD18" s="282"/>
      <c r="DE18" s="282"/>
      <c r="DF18" s="282"/>
      <c r="DG18" s="282"/>
      <c r="DH18" s="282"/>
      <c r="DI18" s="282"/>
      <c r="DJ18" s="282"/>
      <c r="DK18" s="282"/>
      <c r="DL18" s="282"/>
      <c r="DM18" s="282"/>
      <c r="DN18" s="282"/>
      <c r="DO18" s="282"/>
      <c r="DP18" s="282"/>
      <c r="DQ18" s="282"/>
      <c r="DR18" s="282"/>
      <c r="DS18" s="282"/>
      <c r="DT18" s="282"/>
      <c r="DU18" s="282"/>
      <c r="DV18" s="282"/>
      <c r="DW18" s="282"/>
      <c r="DX18" s="282"/>
      <c r="DY18" s="282"/>
      <c r="DZ18" s="282"/>
      <c r="EA18" s="282"/>
      <c r="EB18" s="282"/>
      <c r="EC18" s="282"/>
      <c r="ED18" s="282"/>
      <c r="EE18" s="282"/>
      <c r="EF18" s="282"/>
      <c r="EG18" s="282"/>
      <c r="EH18" s="282"/>
      <c r="EI18" s="282"/>
      <c r="EJ18" s="282"/>
      <c r="EK18" s="282"/>
      <c r="EL18" s="282"/>
      <c r="EM18" s="282"/>
      <c r="EN18" s="282"/>
      <c r="EO18" s="282"/>
      <c r="EP18" s="282"/>
      <c r="EQ18" s="282"/>
      <c r="ER18" s="282"/>
      <c r="ES18" s="282"/>
      <c r="ET18" s="282"/>
      <c r="EU18" s="282"/>
      <c r="EV18" s="282"/>
      <c r="EW18" s="282"/>
      <c r="EX18" s="282"/>
      <c r="EY18" s="282"/>
      <c r="EZ18" s="282"/>
      <c r="FA18" s="282"/>
      <c r="FB18" s="282"/>
      <c r="FC18" s="282"/>
      <c r="FD18" s="282"/>
      <c r="FE18" s="282"/>
      <c r="FF18" s="282"/>
      <c r="FG18" s="282"/>
      <c r="FH18" s="282"/>
      <c r="FI18" s="282"/>
      <c r="FJ18" s="282"/>
      <c r="FK18" s="282"/>
      <c r="FL18" s="282"/>
      <c r="FM18" s="282"/>
      <c r="FN18" s="282"/>
      <c r="FO18" s="282"/>
      <c r="FP18" s="282"/>
      <c r="FQ18" s="282"/>
      <c r="FR18" s="282"/>
      <c r="FS18" s="282"/>
      <c r="FT18" s="282"/>
      <c r="FU18" s="282"/>
      <c r="FV18" s="282"/>
      <c r="FW18" s="282"/>
      <c r="FX18" s="282"/>
      <c r="FY18" s="282"/>
      <c r="FZ18" s="282"/>
      <c r="GA18" s="282"/>
      <c r="GB18" s="282"/>
      <c r="GC18" s="282"/>
      <c r="GD18" s="282"/>
      <c r="GE18" s="282"/>
      <c r="GF18" s="282"/>
      <c r="GG18" s="282"/>
      <c r="GH18" s="282"/>
      <c r="GI18" s="282"/>
      <c r="GJ18" s="282"/>
      <c r="GK18" s="282"/>
      <c r="GL18" s="282"/>
      <c r="GM18" s="282"/>
      <c r="GN18" s="282"/>
      <c r="GO18" s="282"/>
      <c r="GP18" s="282"/>
      <c r="GQ18" s="282"/>
      <c r="GR18" s="282"/>
      <c r="GS18" s="282"/>
      <c r="GT18" s="282"/>
      <c r="GU18" s="282"/>
      <c r="GV18" s="282"/>
      <c r="GW18" s="282"/>
      <c r="GX18" s="282"/>
      <c r="GY18" s="282"/>
      <c r="GZ18" s="282"/>
      <c r="HA18" s="282"/>
      <c r="HB18" s="282"/>
      <c r="HC18" s="282"/>
      <c r="HD18" s="282"/>
      <c r="HE18" s="282"/>
      <c r="HF18" s="282"/>
      <c r="HG18" s="282"/>
      <c r="HH18" s="282"/>
      <c r="HI18" s="282"/>
      <c r="HJ18" s="282"/>
      <c r="HK18" s="282"/>
      <c r="HL18" s="282"/>
      <c r="HM18" s="282"/>
      <c r="HN18" s="282"/>
      <c r="HO18" s="282"/>
      <c r="HP18" s="282"/>
      <c r="HQ18" s="282"/>
      <c r="HR18" s="282"/>
      <c r="HS18" s="282"/>
      <c r="HT18" s="282"/>
      <c r="HU18" s="282"/>
      <c r="HV18" s="282"/>
      <c r="HW18" s="282"/>
      <c r="HX18" s="282"/>
      <c r="HY18" s="282"/>
      <c r="HZ18" s="282"/>
      <c r="IA18" s="282"/>
      <c r="IB18" s="282"/>
      <c r="IC18" s="282"/>
      <c r="ID18" s="282"/>
      <c r="IE18" s="282"/>
      <c r="IF18" s="282"/>
      <c r="IG18" s="282"/>
      <c r="IH18" s="282"/>
      <c r="II18" s="282"/>
      <c r="IJ18" s="282"/>
      <c r="IK18" s="282"/>
      <c r="IL18" s="282"/>
      <c r="IM18" s="282"/>
      <c r="IN18" s="282"/>
      <c r="IO18" s="282"/>
      <c r="IP18" s="282"/>
      <c r="IQ18" s="282"/>
      <c r="IR18" s="282"/>
      <c r="IS18" s="282"/>
      <c r="IT18" s="282"/>
      <c r="IU18" s="282"/>
      <c r="IV18" s="282"/>
      <c r="IW18" s="282"/>
      <c r="IX18" s="282"/>
    </row>
    <row r="19" spans="1:258" s="128" customFormat="1" ht="18" customHeight="1" x14ac:dyDescent="0.2">
      <c r="A19" s="285"/>
      <c r="B19" s="286" t="s">
        <v>170</v>
      </c>
      <c r="C19" s="406">
        <v>19733</v>
      </c>
      <c r="D19" s="996">
        <v>119.9</v>
      </c>
      <c r="E19" s="277"/>
      <c r="F19" s="287">
        <v>17433</v>
      </c>
      <c r="G19" s="996">
        <v>0.02</v>
      </c>
      <c r="H19" s="277"/>
      <c r="I19" s="289">
        <v>17433</v>
      </c>
      <c r="J19" s="996">
        <v>123.3</v>
      </c>
      <c r="K19" s="512"/>
      <c r="L19" s="512">
        <f t="shared" si="1"/>
        <v>19</v>
      </c>
      <c r="M19" s="512">
        <v>7</v>
      </c>
      <c r="N19" s="512">
        <f t="shared" si="2"/>
        <v>10</v>
      </c>
      <c r="O19" s="513" t="str">
        <f t="shared" si="0"/>
        <v>Comunitat Valenciana</v>
      </c>
      <c r="P19" s="516">
        <f t="shared" si="3"/>
        <v>294.58</v>
      </c>
      <c r="Q19" s="511"/>
      <c r="R19" s="511"/>
      <c r="S19" s="514"/>
      <c r="T19" s="514"/>
      <c r="U19" s="514"/>
      <c r="V19" s="514"/>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5"/>
      <c r="AZ19" s="285"/>
      <c r="BA19" s="285"/>
      <c r="BB19" s="285"/>
      <c r="BC19" s="285"/>
      <c r="BD19" s="285"/>
      <c r="BE19" s="285"/>
      <c r="BF19" s="285"/>
      <c r="BG19" s="285"/>
      <c r="BH19" s="285"/>
      <c r="BI19" s="285"/>
      <c r="BJ19" s="285"/>
      <c r="BK19" s="285"/>
      <c r="BL19" s="285"/>
      <c r="BM19" s="285"/>
      <c r="BN19" s="285"/>
      <c r="BO19" s="285"/>
      <c r="BP19" s="285"/>
      <c r="BQ19" s="285"/>
      <c r="BR19" s="285"/>
      <c r="BS19" s="285"/>
      <c r="BT19" s="285"/>
      <c r="BU19" s="285"/>
      <c r="BV19" s="285"/>
      <c r="BW19" s="285"/>
      <c r="BX19" s="285"/>
      <c r="BY19" s="285"/>
      <c r="BZ19" s="285"/>
      <c r="CA19" s="285"/>
      <c r="CB19" s="285"/>
      <c r="CC19" s="285"/>
      <c r="CD19" s="285"/>
      <c r="CE19" s="285"/>
      <c r="CF19" s="285"/>
      <c r="CG19" s="285"/>
      <c r="CH19" s="285"/>
      <c r="CI19" s="285"/>
      <c r="CJ19" s="285"/>
      <c r="CK19" s="285"/>
      <c r="CL19" s="285"/>
      <c r="CM19" s="285"/>
      <c r="CN19" s="285"/>
      <c r="CO19" s="285"/>
      <c r="CP19" s="285"/>
      <c r="CQ19" s="285"/>
      <c r="CR19" s="285"/>
      <c r="CS19" s="285"/>
      <c r="CT19" s="285"/>
      <c r="CU19" s="285"/>
      <c r="CV19" s="285"/>
      <c r="CW19" s="285"/>
      <c r="CX19" s="285"/>
      <c r="CY19" s="285"/>
      <c r="CZ19" s="285"/>
      <c r="DA19" s="285"/>
      <c r="DB19" s="285"/>
      <c r="DC19" s="285"/>
      <c r="DD19" s="285"/>
      <c r="DE19" s="285"/>
      <c r="DF19" s="285"/>
      <c r="DG19" s="285"/>
      <c r="DH19" s="285"/>
      <c r="DI19" s="285"/>
      <c r="DJ19" s="285"/>
      <c r="DK19" s="285"/>
      <c r="DL19" s="285"/>
      <c r="DM19" s="285"/>
      <c r="DN19" s="285"/>
      <c r="DO19" s="285"/>
      <c r="DP19" s="285"/>
      <c r="DQ19" s="285"/>
      <c r="DR19" s="285"/>
      <c r="DS19" s="285"/>
      <c r="DT19" s="285"/>
      <c r="DU19" s="285"/>
      <c r="DV19" s="285"/>
      <c r="DW19" s="285"/>
      <c r="DX19" s="285"/>
      <c r="DY19" s="285"/>
      <c r="DZ19" s="285"/>
      <c r="EA19" s="285"/>
      <c r="EB19" s="285"/>
      <c r="EC19" s="285"/>
      <c r="ED19" s="285"/>
      <c r="EE19" s="285"/>
      <c r="EF19" s="285"/>
      <c r="EG19" s="285"/>
      <c r="EH19" s="285"/>
      <c r="EI19" s="285"/>
      <c r="EJ19" s="285"/>
      <c r="EK19" s="285"/>
      <c r="EL19" s="285"/>
      <c r="EM19" s="285"/>
      <c r="EN19" s="285"/>
      <c r="EO19" s="285"/>
      <c r="EP19" s="285"/>
      <c r="EQ19" s="285"/>
      <c r="ER19" s="285"/>
      <c r="ES19" s="285"/>
      <c r="ET19" s="285"/>
      <c r="EU19" s="285"/>
      <c r="EV19" s="285"/>
      <c r="EW19" s="285"/>
      <c r="EX19" s="285"/>
      <c r="EY19" s="285"/>
      <c r="EZ19" s="285"/>
      <c r="FA19" s="285"/>
      <c r="FB19" s="285"/>
      <c r="FC19" s="285"/>
      <c r="FD19" s="285"/>
      <c r="FE19" s="285"/>
      <c r="FF19" s="285"/>
      <c r="FG19" s="285"/>
      <c r="FH19" s="285"/>
      <c r="FI19" s="285"/>
      <c r="FJ19" s="285"/>
      <c r="FK19" s="285"/>
      <c r="FL19" s="285"/>
      <c r="FM19" s="285"/>
      <c r="FN19" s="285"/>
      <c r="FO19" s="285"/>
      <c r="FP19" s="285"/>
      <c r="FQ19" s="285"/>
      <c r="FR19" s="285"/>
      <c r="FS19" s="285"/>
      <c r="FT19" s="285"/>
      <c r="FU19" s="285"/>
      <c r="FV19" s="285"/>
      <c r="FW19" s="285"/>
      <c r="FX19" s="285"/>
      <c r="FY19" s="285"/>
      <c r="FZ19" s="285"/>
      <c r="GA19" s="285"/>
      <c r="GB19" s="285"/>
      <c r="GC19" s="285"/>
      <c r="GD19" s="285"/>
      <c r="GE19" s="285"/>
      <c r="GF19" s="285"/>
      <c r="GG19" s="285"/>
      <c r="GH19" s="285"/>
      <c r="GI19" s="285"/>
      <c r="GJ19" s="285"/>
      <c r="GK19" s="285"/>
      <c r="GL19" s="285"/>
      <c r="GM19" s="285"/>
      <c r="GN19" s="285"/>
      <c r="GO19" s="285"/>
      <c r="GP19" s="285"/>
      <c r="GQ19" s="285"/>
      <c r="GR19" s="285"/>
      <c r="GS19" s="285"/>
      <c r="GT19" s="285"/>
      <c r="GU19" s="285"/>
      <c r="GV19" s="285"/>
      <c r="GW19" s="285"/>
      <c r="GX19" s="285"/>
      <c r="GY19" s="285"/>
      <c r="GZ19" s="285"/>
      <c r="HA19" s="285"/>
      <c r="HB19" s="285"/>
      <c r="HC19" s="285"/>
      <c r="HD19" s="285"/>
      <c r="HE19" s="285"/>
      <c r="HF19" s="285"/>
      <c r="HG19" s="285"/>
      <c r="HH19" s="285"/>
      <c r="HI19" s="285"/>
      <c r="HJ19" s="285"/>
      <c r="HK19" s="285"/>
      <c r="HL19" s="285"/>
      <c r="HM19" s="285"/>
      <c r="HN19" s="285"/>
      <c r="HO19" s="285"/>
      <c r="HP19" s="285"/>
      <c r="HQ19" s="285"/>
      <c r="HR19" s="285"/>
      <c r="HS19" s="285"/>
      <c r="HT19" s="285"/>
      <c r="HU19" s="285"/>
      <c r="HV19" s="285"/>
      <c r="HW19" s="285"/>
      <c r="HX19" s="285"/>
      <c r="HY19" s="285"/>
      <c r="HZ19" s="285"/>
      <c r="IA19" s="285"/>
      <c r="IB19" s="285"/>
      <c r="IC19" s="285"/>
      <c r="ID19" s="285"/>
      <c r="IE19" s="285"/>
      <c r="IF19" s="285"/>
      <c r="IG19" s="285"/>
      <c r="IH19" s="285"/>
      <c r="II19" s="285"/>
      <c r="IJ19" s="285"/>
      <c r="IK19" s="285"/>
      <c r="IL19" s="285"/>
      <c r="IM19" s="285"/>
      <c r="IN19" s="285"/>
      <c r="IO19" s="285"/>
      <c r="IP19" s="285"/>
      <c r="IQ19" s="285"/>
      <c r="IR19" s="285"/>
      <c r="IS19" s="285"/>
      <c r="IT19" s="285"/>
      <c r="IU19" s="285"/>
      <c r="IV19" s="285"/>
      <c r="IW19" s="285"/>
      <c r="IX19" s="285"/>
    </row>
    <row r="20" spans="1:258" s="128" customFormat="1" ht="18" customHeight="1" x14ac:dyDescent="0.2">
      <c r="A20" s="285"/>
      <c r="B20" s="286" t="s">
        <v>43</v>
      </c>
      <c r="C20" s="406">
        <v>14362</v>
      </c>
      <c r="D20" s="996">
        <v>118.61</v>
      </c>
      <c r="E20" s="277"/>
      <c r="F20" s="287">
        <v>12007</v>
      </c>
      <c r="G20" s="996">
        <v>76.349999999999994</v>
      </c>
      <c r="H20" s="277"/>
      <c r="I20" s="289">
        <v>12007</v>
      </c>
      <c r="J20" s="996">
        <v>188.57</v>
      </c>
      <c r="K20" s="512"/>
      <c r="L20" s="512">
        <f t="shared" si="1"/>
        <v>16</v>
      </c>
      <c r="M20" s="512">
        <v>8</v>
      </c>
      <c r="N20" s="512">
        <f t="shared" si="2"/>
        <v>9</v>
      </c>
      <c r="O20" s="513" t="str">
        <f t="shared" si="0"/>
        <v>Cataluña</v>
      </c>
      <c r="P20" s="516">
        <f t="shared" si="3"/>
        <v>288.74</v>
      </c>
      <c r="Q20" s="511"/>
      <c r="R20" s="511"/>
      <c r="S20" s="514"/>
      <c r="T20" s="514"/>
      <c r="U20" s="514"/>
      <c r="V20" s="514"/>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5"/>
      <c r="AZ20" s="285"/>
      <c r="BA20" s="285"/>
      <c r="BB20" s="285"/>
      <c r="BC20" s="285"/>
      <c r="BD20" s="285"/>
      <c r="BE20" s="285"/>
      <c r="BF20" s="285"/>
      <c r="BG20" s="285"/>
      <c r="BH20" s="285"/>
      <c r="BI20" s="285"/>
      <c r="BJ20" s="285"/>
      <c r="BK20" s="285"/>
      <c r="BL20" s="285"/>
      <c r="BM20" s="285"/>
      <c r="BN20" s="285"/>
      <c r="BO20" s="285"/>
      <c r="BP20" s="285"/>
      <c r="BQ20" s="285"/>
      <c r="BR20" s="285"/>
      <c r="BS20" s="285"/>
      <c r="BT20" s="285"/>
      <c r="BU20" s="285"/>
      <c r="BV20" s="285"/>
      <c r="BW20" s="285"/>
      <c r="BX20" s="285"/>
      <c r="BY20" s="285"/>
      <c r="BZ20" s="285"/>
      <c r="CA20" s="285"/>
      <c r="CB20" s="285"/>
      <c r="CC20" s="285"/>
      <c r="CD20" s="285"/>
      <c r="CE20" s="285"/>
      <c r="CF20" s="285"/>
      <c r="CG20" s="285"/>
      <c r="CH20" s="285"/>
      <c r="CI20" s="285"/>
      <c r="CJ20" s="285"/>
      <c r="CK20" s="285"/>
      <c r="CL20" s="285"/>
      <c r="CM20" s="285"/>
      <c r="CN20" s="285"/>
      <c r="CO20" s="285"/>
      <c r="CP20" s="285"/>
      <c r="CQ20" s="285"/>
      <c r="CR20" s="285"/>
      <c r="CS20" s="285"/>
      <c r="CT20" s="285"/>
      <c r="CU20" s="285"/>
      <c r="CV20" s="285"/>
      <c r="CW20" s="285"/>
      <c r="CX20" s="285"/>
      <c r="CY20" s="285"/>
      <c r="CZ20" s="285"/>
      <c r="DA20" s="285"/>
      <c r="DB20" s="285"/>
      <c r="DC20" s="285"/>
      <c r="DD20" s="285"/>
      <c r="DE20" s="285"/>
      <c r="DF20" s="285"/>
      <c r="DG20" s="285"/>
      <c r="DH20" s="285"/>
      <c r="DI20" s="285"/>
      <c r="DJ20" s="285"/>
      <c r="DK20" s="285"/>
      <c r="DL20" s="285"/>
      <c r="DM20" s="285"/>
      <c r="DN20" s="285"/>
      <c r="DO20" s="285"/>
      <c r="DP20" s="285"/>
      <c r="DQ20" s="285"/>
      <c r="DR20" s="285"/>
      <c r="DS20" s="285"/>
      <c r="DT20" s="285"/>
      <c r="DU20" s="285"/>
      <c r="DV20" s="285"/>
      <c r="DW20" s="285"/>
      <c r="DX20" s="285"/>
      <c r="DY20" s="285"/>
      <c r="DZ20" s="285"/>
      <c r="EA20" s="285"/>
      <c r="EB20" s="285"/>
      <c r="EC20" s="285"/>
      <c r="ED20" s="285"/>
      <c r="EE20" s="285"/>
      <c r="EF20" s="285"/>
      <c r="EG20" s="285"/>
      <c r="EH20" s="285"/>
      <c r="EI20" s="285"/>
      <c r="EJ20" s="285"/>
      <c r="EK20" s="285"/>
      <c r="EL20" s="285"/>
      <c r="EM20" s="285"/>
      <c r="EN20" s="285"/>
      <c r="EO20" s="285"/>
      <c r="EP20" s="285"/>
      <c r="EQ20" s="285"/>
      <c r="ER20" s="285"/>
      <c r="ES20" s="285"/>
      <c r="ET20" s="285"/>
      <c r="EU20" s="285"/>
      <c r="EV20" s="285"/>
      <c r="EW20" s="285"/>
      <c r="EX20" s="285"/>
      <c r="EY20" s="285"/>
      <c r="EZ20" s="285"/>
      <c r="FA20" s="285"/>
      <c r="FB20" s="285"/>
      <c r="FC20" s="285"/>
      <c r="FD20" s="285"/>
      <c r="FE20" s="285"/>
      <c r="FF20" s="285"/>
      <c r="FG20" s="285"/>
      <c r="FH20" s="285"/>
      <c r="FI20" s="285"/>
      <c r="FJ20" s="285"/>
      <c r="FK20" s="285"/>
      <c r="FL20" s="285"/>
      <c r="FM20" s="285"/>
      <c r="FN20" s="285"/>
      <c r="FO20" s="285"/>
      <c r="FP20" s="285"/>
      <c r="FQ20" s="285"/>
      <c r="FR20" s="285"/>
      <c r="FS20" s="285"/>
      <c r="FT20" s="285"/>
      <c r="FU20" s="285"/>
      <c r="FV20" s="285"/>
      <c r="FW20" s="285"/>
      <c r="FX20" s="285"/>
      <c r="FY20" s="285"/>
      <c r="FZ20" s="285"/>
      <c r="GA20" s="285"/>
      <c r="GB20" s="285"/>
      <c r="GC20" s="285"/>
      <c r="GD20" s="285"/>
      <c r="GE20" s="285"/>
      <c r="GF20" s="285"/>
      <c r="GG20" s="285"/>
      <c r="GH20" s="285"/>
      <c r="GI20" s="285"/>
      <c r="GJ20" s="285"/>
      <c r="GK20" s="285"/>
      <c r="GL20" s="285"/>
      <c r="GM20" s="285"/>
      <c r="GN20" s="285"/>
      <c r="GO20" s="285"/>
      <c r="GP20" s="285"/>
      <c r="GQ20" s="285"/>
      <c r="GR20" s="285"/>
      <c r="GS20" s="285"/>
      <c r="GT20" s="285"/>
      <c r="GU20" s="285"/>
      <c r="GV20" s="285"/>
      <c r="GW20" s="285"/>
      <c r="GX20" s="285"/>
      <c r="GY20" s="285"/>
      <c r="GZ20" s="285"/>
      <c r="HA20" s="285"/>
      <c r="HB20" s="285"/>
      <c r="HC20" s="285"/>
      <c r="HD20" s="285"/>
      <c r="HE20" s="285"/>
      <c r="HF20" s="285"/>
      <c r="HG20" s="285"/>
      <c r="HH20" s="285"/>
      <c r="HI20" s="285"/>
      <c r="HJ20" s="285"/>
      <c r="HK20" s="285"/>
      <c r="HL20" s="285"/>
      <c r="HM20" s="285"/>
      <c r="HN20" s="285"/>
      <c r="HO20" s="285"/>
      <c r="HP20" s="285"/>
      <c r="HQ20" s="285"/>
      <c r="HR20" s="285"/>
      <c r="HS20" s="285"/>
      <c r="HT20" s="285"/>
      <c r="HU20" s="285"/>
      <c r="HV20" s="285"/>
      <c r="HW20" s="285"/>
      <c r="HX20" s="285"/>
      <c r="HY20" s="285"/>
      <c r="HZ20" s="285"/>
      <c r="IA20" s="285"/>
      <c r="IB20" s="285"/>
      <c r="IC20" s="285"/>
      <c r="ID20" s="285"/>
      <c r="IE20" s="285"/>
      <c r="IF20" s="285"/>
      <c r="IG20" s="285"/>
      <c r="IH20" s="285"/>
      <c r="II20" s="285"/>
      <c r="IJ20" s="285"/>
      <c r="IK20" s="285"/>
      <c r="IL20" s="285"/>
      <c r="IM20" s="285"/>
      <c r="IN20" s="285"/>
      <c r="IO20" s="285"/>
      <c r="IP20" s="285"/>
      <c r="IQ20" s="285"/>
      <c r="IR20" s="285"/>
      <c r="IS20" s="285"/>
      <c r="IT20" s="285"/>
      <c r="IU20" s="285"/>
      <c r="IV20" s="285"/>
      <c r="IW20" s="285"/>
      <c r="IX20" s="285"/>
    </row>
    <row r="21" spans="1:258" s="128" customFormat="1" ht="18" customHeight="1" x14ac:dyDescent="0.2">
      <c r="A21" s="285"/>
      <c r="B21" s="286" t="s">
        <v>44</v>
      </c>
      <c r="C21" s="406">
        <v>51763</v>
      </c>
      <c r="D21" s="996">
        <v>166.25</v>
      </c>
      <c r="E21" s="277"/>
      <c r="F21" s="287">
        <v>18009</v>
      </c>
      <c r="G21" s="996">
        <v>136.29</v>
      </c>
      <c r="H21" s="277"/>
      <c r="I21" s="289">
        <v>18009</v>
      </c>
      <c r="J21" s="996">
        <v>288.74</v>
      </c>
      <c r="K21" s="512"/>
      <c r="L21" s="512">
        <f t="shared" si="1"/>
        <v>8</v>
      </c>
      <c r="M21" s="512">
        <v>9</v>
      </c>
      <c r="N21" s="512">
        <f>MATCH(M21,L$13:L$33,0)</f>
        <v>13</v>
      </c>
      <c r="O21" s="513" t="str">
        <f t="shared" si="0"/>
        <v>Madrid, Comunidad de*</v>
      </c>
      <c r="P21" s="516">
        <f t="shared" si="3"/>
        <v>275.95</v>
      </c>
      <c r="Q21" s="511"/>
      <c r="R21" s="511"/>
      <c r="S21" s="514"/>
      <c r="T21" s="514"/>
      <c r="U21" s="514"/>
      <c r="V21" s="514"/>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5"/>
      <c r="AU21" s="285"/>
      <c r="AV21" s="285"/>
      <c r="AW21" s="285"/>
      <c r="AX21" s="285"/>
      <c r="AY21" s="285"/>
      <c r="AZ21" s="285"/>
      <c r="BA21" s="285"/>
      <c r="BB21" s="285"/>
      <c r="BC21" s="285"/>
      <c r="BD21" s="285"/>
      <c r="BE21" s="285"/>
      <c r="BF21" s="285"/>
      <c r="BG21" s="285"/>
      <c r="BH21" s="285"/>
      <c r="BI21" s="285"/>
      <c r="BJ21" s="285"/>
      <c r="BK21" s="285"/>
      <c r="BL21" s="285"/>
      <c r="BM21" s="285"/>
      <c r="BN21" s="285"/>
      <c r="BO21" s="285"/>
      <c r="BP21" s="285"/>
      <c r="BQ21" s="285"/>
      <c r="BR21" s="285"/>
      <c r="BS21" s="285"/>
      <c r="BT21" s="285"/>
      <c r="BU21" s="285"/>
      <c r="BV21" s="285"/>
      <c r="BW21" s="285"/>
      <c r="BX21" s="285"/>
      <c r="BY21" s="285"/>
      <c r="BZ21" s="285"/>
      <c r="CA21" s="285"/>
      <c r="CB21" s="285"/>
      <c r="CC21" s="285"/>
      <c r="CD21" s="285"/>
      <c r="CE21" s="285"/>
      <c r="CF21" s="285"/>
      <c r="CG21" s="285"/>
      <c r="CH21" s="285"/>
      <c r="CI21" s="285"/>
      <c r="CJ21" s="285"/>
      <c r="CK21" s="285"/>
      <c r="CL21" s="285"/>
      <c r="CM21" s="285"/>
      <c r="CN21" s="285"/>
      <c r="CO21" s="285"/>
      <c r="CP21" s="285"/>
      <c r="CQ21" s="285"/>
      <c r="CR21" s="285"/>
      <c r="CS21" s="285"/>
      <c r="CT21" s="285"/>
      <c r="CU21" s="285"/>
      <c r="CV21" s="285"/>
      <c r="CW21" s="285"/>
      <c r="CX21" s="285"/>
      <c r="CY21" s="285"/>
      <c r="CZ21" s="285"/>
      <c r="DA21" s="285"/>
      <c r="DB21" s="285"/>
      <c r="DC21" s="285"/>
      <c r="DD21" s="285"/>
      <c r="DE21" s="285"/>
      <c r="DF21" s="285"/>
      <c r="DG21" s="285"/>
      <c r="DH21" s="285"/>
      <c r="DI21" s="285"/>
      <c r="DJ21" s="285"/>
      <c r="DK21" s="285"/>
      <c r="DL21" s="285"/>
      <c r="DM21" s="285"/>
      <c r="DN21" s="285"/>
      <c r="DO21" s="285"/>
      <c r="DP21" s="285"/>
      <c r="DQ21" s="285"/>
      <c r="DR21" s="285"/>
      <c r="DS21" s="285"/>
      <c r="DT21" s="285"/>
      <c r="DU21" s="285"/>
      <c r="DV21" s="285"/>
      <c r="DW21" s="285"/>
      <c r="DX21" s="285"/>
      <c r="DY21" s="285"/>
      <c r="DZ21" s="285"/>
      <c r="EA21" s="285"/>
      <c r="EB21" s="285"/>
      <c r="EC21" s="285"/>
      <c r="ED21" s="285"/>
      <c r="EE21" s="285"/>
      <c r="EF21" s="285"/>
      <c r="EG21" s="285"/>
      <c r="EH21" s="285"/>
      <c r="EI21" s="285"/>
      <c r="EJ21" s="285"/>
      <c r="EK21" s="285"/>
      <c r="EL21" s="285"/>
      <c r="EM21" s="285"/>
      <c r="EN21" s="285"/>
      <c r="EO21" s="285"/>
      <c r="EP21" s="285"/>
      <c r="EQ21" s="285"/>
      <c r="ER21" s="285"/>
      <c r="ES21" s="285"/>
      <c r="ET21" s="285"/>
      <c r="EU21" s="285"/>
      <c r="EV21" s="285"/>
      <c r="EW21" s="285"/>
      <c r="EX21" s="285"/>
      <c r="EY21" s="285"/>
      <c r="EZ21" s="285"/>
      <c r="FA21" s="285"/>
      <c r="FB21" s="285"/>
      <c r="FC21" s="285"/>
      <c r="FD21" s="285"/>
      <c r="FE21" s="285"/>
      <c r="FF21" s="285"/>
      <c r="FG21" s="285"/>
      <c r="FH21" s="285"/>
      <c r="FI21" s="285"/>
      <c r="FJ21" s="285"/>
      <c r="FK21" s="285"/>
      <c r="FL21" s="285"/>
      <c r="FM21" s="285"/>
      <c r="FN21" s="285"/>
      <c r="FO21" s="285"/>
      <c r="FP21" s="285"/>
      <c r="FQ21" s="285"/>
      <c r="FR21" s="285"/>
      <c r="FS21" s="285"/>
      <c r="FT21" s="285"/>
      <c r="FU21" s="285"/>
      <c r="FV21" s="285"/>
      <c r="FW21" s="285"/>
      <c r="FX21" s="285"/>
      <c r="FY21" s="285"/>
      <c r="FZ21" s="285"/>
      <c r="GA21" s="285"/>
      <c r="GB21" s="285"/>
      <c r="GC21" s="285"/>
      <c r="GD21" s="285"/>
      <c r="GE21" s="285"/>
      <c r="GF21" s="285"/>
      <c r="GG21" s="285"/>
      <c r="GH21" s="285"/>
      <c r="GI21" s="285"/>
      <c r="GJ21" s="285"/>
      <c r="GK21" s="285"/>
      <c r="GL21" s="285"/>
      <c r="GM21" s="285"/>
      <c r="GN21" s="285"/>
      <c r="GO21" s="285"/>
      <c r="GP21" s="285"/>
      <c r="GQ21" s="285"/>
      <c r="GR21" s="285"/>
      <c r="GS21" s="285"/>
      <c r="GT21" s="285"/>
      <c r="GU21" s="285"/>
      <c r="GV21" s="285"/>
      <c r="GW21" s="285"/>
      <c r="GX21" s="285"/>
      <c r="GY21" s="285"/>
      <c r="GZ21" s="285"/>
      <c r="HA21" s="285"/>
      <c r="HB21" s="285"/>
      <c r="HC21" s="285"/>
      <c r="HD21" s="285"/>
      <c r="HE21" s="285"/>
      <c r="HF21" s="285"/>
      <c r="HG21" s="285"/>
      <c r="HH21" s="285"/>
      <c r="HI21" s="285"/>
      <c r="HJ21" s="285"/>
      <c r="HK21" s="285"/>
      <c r="HL21" s="285"/>
      <c r="HM21" s="285"/>
      <c r="HN21" s="285"/>
      <c r="HO21" s="285"/>
      <c r="HP21" s="285"/>
      <c r="HQ21" s="285"/>
      <c r="HR21" s="285"/>
      <c r="HS21" s="285"/>
      <c r="HT21" s="285"/>
      <c r="HU21" s="285"/>
      <c r="HV21" s="285"/>
      <c r="HW21" s="285"/>
      <c r="HX21" s="285"/>
      <c r="HY21" s="285"/>
      <c r="HZ21" s="285"/>
      <c r="IA21" s="285"/>
      <c r="IB21" s="285"/>
      <c r="IC21" s="285"/>
      <c r="ID21" s="285"/>
      <c r="IE21" s="285"/>
      <c r="IF21" s="285"/>
      <c r="IG21" s="285"/>
      <c r="IH21" s="285"/>
      <c r="II21" s="285"/>
      <c r="IJ21" s="285"/>
      <c r="IK21" s="285"/>
      <c r="IL21" s="285"/>
      <c r="IM21" s="285"/>
      <c r="IN21" s="285"/>
      <c r="IO21" s="285"/>
      <c r="IP21" s="285"/>
      <c r="IQ21" s="285"/>
      <c r="IR21" s="285"/>
      <c r="IS21" s="285"/>
      <c r="IT21" s="285"/>
      <c r="IU21" s="285"/>
      <c r="IV21" s="285"/>
      <c r="IW21" s="285"/>
      <c r="IX21" s="285"/>
    </row>
    <row r="22" spans="1:258" s="128" customFormat="1" ht="18" customHeight="1" x14ac:dyDescent="0.2">
      <c r="A22" s="285"/>
      <c r="B22" s="286" t="s">
        <v>6</v>
      </c>
      <c r="C22" s="406">
        <v>41483</v>
      </c>
      <c r="D22" s="996">
        <v>236.97</v>
      </c>
      <c r="E22" s="277"/>
      <c r="F22" s="287">
        <v>31157</v>
      </c>
      <c r="G22" s="996">
        <v>52.87</v>
      </c>
      <c r="H22" s="277"/>
      <c r="I22" s="289">
        <v>31157</v>
      </c>
      <c r="J22" s="996">
        <v>294.58</v>
      </c>
      <c r="K22" s="512"/>
      <c r="L22" s="512">
        <f t="shared" si="1"/>
        <v>7</v>
      </c>
      <c r="M22" s="512">
        <v>10</v>
      </c>
      <c r="N22" s="512">
        <f t="shared" si="2"/>
        <v>17</v>
      </c>
      <c r="O22" s="513" t="str">
        <f t="shared" si="0"/>
        <v>Rioja, La</v>
      </c>
      <c r="P22" s="516">
        <f t="shared" si="3"/>
        <v>251.17</v>
      </c>
      <c r="Q22" s="511"/>
      <c r="R22" s="511"/>
      <c r="S22" s="514"/>
      <c r="T22" s="514"/>
      <c r="U22" s="514"/>
      <c r="V22" s="514"/>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c r="BB22" s="285"/>
      <c r="BC22" s="285"/>
      <c r="BD22" s="285"/>
      <c r="BE22" s="285"/>
      <c r="BF22" s="285"/>
      <c r="BG22" s="285"/>
      <c r="BH22" s="285"/>
      <c r="BI22" s="285"/>
      <c r="BJ22" s="285"/>
      <c r="BK22" s="285"/>
      <c r="BL22" s="285"/>
      <c r="BM22" s="285"/>
      <c r="BN22" s="285"/>
      <c r="BO22" s="285"/>
      <c r="BP22" s="285"/>
      <c r="BQ22" s="285"/>
      <c r="BR22" s="285"/>
      <c r="BS22" s="285"/>
      <c r="BT22" s="285"/>
      <c r="BU22" s="285"/>
      <c r="BV22" s="285"/>
      <c r="BW22" s="285"/>
      <c r="BX22" s="285"/>
      <c r="BY22" s="285"/>
      <c r="BZ22" s="285"/>
      <c r="CA22" s="285"/>
      <c r="CB22" s="285"/>
      <c r="CC22" s="285"/>
      <c r="CD22" s="285"/>
      <c r="CE22" s="285"/>
      <c r="CF22" s="285"/>
      <c r="CG22" s="285"/>
      <c r="CH22" s="285"/>
      <c r="CI22" s="285"/>
      <c r="CJ22" s="285"/>
      <c r="CK22" s="285"/>
      <c r="CL22" s="285"/>
      <c r="CM22" s="285"/>
      <c r="CN22" s="285"/>
      <c r="CO22" s="285"/>
      <c r="CP22" s="285"/>
      <c r="CQ22" s="285"/>
      <c r="CR22" s="285"/>
      <c r="CS22" s="285"/>
      <c r="CT22" s="285"/>
      <c r="CU22" s="285"/>
      <c r="CV22" s="285"/>
      <c r="CW22" s="285"/>
      <c r="CX22" s="285"/>
      <c r="CY22" s="285"/>
      <c r="CZ22" s="285"/>
      <c r="DA22" s="285"/>
      <c r="DB22" s="285"/>
      <c r="DC22" s="285"/>
      <c r="DD22" s="285"/>
      <c r="DE22" s="285"/>
      <c r="DF22" s="285"/>
      <c r="DG22" s="285"/>
      <c r="DH22" s="285"/>
      <c r="DI22" s="285"/>
      <c r="DJ22" s="285"/>
      <c r="DK22" s="285"/>
      <c r="DL22" s="285"/>
      <c r="DM22" s="285"/>
      <c r="DN22" s="285"/>
      <c r="DO22" s="285"/>
      <c r="DP22" s="285"/>
      <c r="DQ22" s="285"/>
      <c r="DR22" s="285"/>
      <c r="DS22" s="285"/>
      <c r="DT22" s="285"/>
      <c r="DU22" s="285"/>
      <c r="DV22" s="285"/>
      <c r="DW22" s="285"/>
      <c r="DX22" s="285"/>
      <c r="DY22" s="285"/>
      <c r="DZ22" s="285"/>
      <c r="EA22" s="285"/>
      <c r="EB22" s="285"/>
      <c r="EC22" s="285"/>
      <c r="ED22" s="285"/>
      <c r="EE22" s="285"/>
      <c r="EF22" s="285"/>
      <c r="EG22" s="285"/>
      <c r="EH22" s="285"/>
      <c r="EI22" s="285"/>
      <c r="EJ22" s="285"/>
      <c r="EK22" s="285"/>
      <c r="EL22" s="285"/>
      <c r="EM22" s="285"/>
      <c r="EN22" s="285"/>
      <c r="EO22" s="285"/>
      <c r="EP22" s="285"/>
      <c r="EQ22" s="285"/>
      <c r="ER22" s="285"/>
      <c r="ES22" s="285"/>
      <c r="ET22" s="285"/>
      <c r="EU22" s="285"/>
      <c r="EV22" s="285"/>
      <c r="EW22" s="285"/>
      <c r="EX22" s="285"/>
      <c r="EY22" s="285"/>
      <c r="EZ22" s="285"/>
      <c r="FA22" s="285"/>
      <c r="FB22" s="285"/>
      <c r="FC22" s="285"/>
      <c r="FD22" s="285"/>
      <c r="FE22" s="285"/>
      <c r="FF22" s="285"/>
      <c r="FG22" s="285"/>
      <c r="FH22" s="285"/>
      <c r="FI22" s="285"/>
      <c r="FJ22" s="285"/>
      <c r="FK22" s="285"/>
      <c r="FL22" s="285"/>
      <c r="FM22" s="285"/>
      <c r="FN22" s="285"/>
      <c r="FO22" s="285"/>
      <c r="FP22" s="285"/>
      <c r="FQ22" s="285"/>
      <c r="FR22" s="285"/>
      <c r="FS22" s="285"/>
      <c r="FT22" s="285"/>
      <c r="FU22" s="285"/>
      <c r="FV22" s="285"/>
      <c r="FW22" s="285"/>
      <c r="FX22" s="285"/>
      <c r="FY22" s="285"/>
      <c r="FZ22" s="285"/>
      <c r="GA22" s="285"/>
      <c r="GB22" s="285"/>
      <c r="GC22" s="285"/>
      <c r="GD22" s="285"/>
      <c r="GE22" s="285"/>
      <c r="GF22" s="285"/>
      <c r="GG22" s="285"/>
      <c r="GH22" s="285"/>
      <c r="GI22" s="285"/>
      <c r="GJ22" s="285"/>
      <c r="GK22" s="285"/>
      <c r="GL22" s="285"/>
      <c r="GM22" s="285"/>
      <c r="GN22" s="285"/>
      <c r="GO22" s="285"/>
      <c r="GP22" s="285"/>
      <c r="GQ22" s="285"/>
      <c r="GR22" s="285"/>
      <c r="GS22" s="285"/>
      <c r="GT22" s="285"/>
      <c r="GU22" s="285"/>
      <c r="GV22" s="285"/>
      <c r="GW22" s="285"/>
      <c r="GX22" s="285"/>
      <c r="GY22" s="285"/>
      <c r="GZ22" s="285"/>
      <c r="HA22" s="285"/>
      <c r="HB22" s="285"/>
      <c r="HC22" s="285"/>
      <c r="HD22" s="285"/>
      <c r="HE22" s="285"/>
      <c r="HF22" s="285"/>
      <c r="HG22" s="285"/>
      <c r="HH22" s="285"/>
      <c r="HI22" s="285"/>
      <c r="HJ22" s="285"/>
      <c r="HK22" s="285"/>
      <c r="HL22" s="285"/>
      <c r="HM22" s="285"/>
      <c r="HN22" s="285"/>
      <c r="HO22" s="285"/>
      <c r="HP22" s="285"/>
      <c r="HQ22" s="285"/>
      <c r="HR22" s="285"/>
      <c r="HS22" s="285"/>
      <c r="HT22" s="285"/>
      <c r="HU22" s="285"/>
      <c r="HV22" s="285"/>
      <c r="HW22" s="285"/>
      <c r="HX22" s="285"/>
      <c r="HY22" s="285"/>
      <c r="HZ22" s="285"/>
      <c r="IA22" s="285"/>
      <c r="IB22" s="285"/>
      <c r="IC22" s="285"/>
      <c r="ID22" s="285"/>
      <c r="IE22" s="285"/>
      <c r="IF22" s="285"/>
      <c r="IG22" s="285"/>
      <c r="IH22" s="285"/>
      <c r="II22" s="285"/>
      <c r="IJ22" s="285"/>
      <c r="IK22" s="285"/>
      <c r="IL22" s="285"/>
      <c r="IM22" s="285"/>
      <c r="IN22" s="285"/>
      <c r="IO22" s="285"/>
      <c r="IP22" s="285"/>
      <c r="IQ22" s="285"/>
      <c r="IR22" s="285"/>
      <c r="IS22" s="285"/>
      <c r="IT22" s="285"/>
      <c r="IU22" s="285"/>
      <c r="IV22" s="285"/>
      <c r="IW22" s="285"/>
      <c r="IX22" s="285"/>
    </row>
    <row r="23" spans="1:258" s="125" customFormat="1" ht="18" customHeight="1" x14ac:dyDescent="0.2">
      <c r="A23" s="282"/>
      <c r="B23" s="234" t="s">
        <v>5</v>
      </c>
      <c r="C23" s="406">
        <v>9247</v>
      </c>
      <c r="D23" s="996">
        <v>166.13</v>
      </c>
      <c r="E23" s="277"/>
      <c r="F23" s="235">
        <v>4773</v>
      </c>
      <c r="G23" s="996">
        <v>170.98</v>
      </c>
      <c r="H23" s="277"/>
      <c r="I23" s="283">
        <v>4773</v>
      </c>
      <c r="J23" s="996">
        <v>373.36</v>
      </c>
      <c r="K23" s="512"/>
      <c r="L23" s="512">
        <f t="shared" si="1"/>
        <v>4</v>
      </c>
      <c r="M23" s="512">
        <v>11</v>
      </c>
      <c r="N23" s="512">
        <f t="shared" si="2"/>
        <v>3</v>
      </c>
      <c r="O23" s="513" t="str">
        <f t="shared" si="0"/>
        <v>Asturias, Principado de</v>
      </c>
      <c r="P23" s="516">
        <f t="shared" si="3"/>
        <v>249.28</v>
      </c>
      <c r="Q23" s="511"/>
      <c r="R23" s="511"/>
      <c r="S23" s="514"/>
      <c r="T23" s="514"/>
      <c r="U23" s="514"/>
      <c r="V23" s="514"/>
      <c r="W23" s="282"/>
      <c r="X23" s="282"/>
      <c r="Y23" s="282"/>
      <c r="Z23" s="282"/>
      <c r="AA23" s="282"/>
      <c r="AB23" s="282"/>
      <c r="AC23" s="282"/>
      <c r="AD23" s="282"/>
      <c r="AE23" s="282"/>
      <c r="AF23" s="282"/>
      <c r="AG23" s="282"/>
      <c r="AH23" s="282"/>
      <c r="AI23" s="282"/>
      <c r="AJ23" s="282"/>
      <c r="AK23" s="282"/>
      <c r="AL23" s="282"/>
      <c r="AM23" s="282"/>
      <c r="AN23" s="282"/>
      <c r="AO23" s="282"/>
      <c r="AP23" s="282"/>
      <c r="AQ23" s="282"/>
      <c r="AR23" s="282"/>
      <c r="AS23" s="282"/>
      <c r="AT23" s="282"/>
      <c r="AU23" s="282"/>
      <c r="AV23" s="282"/>
      <c r="AW23" s="282"/>
      <c r="AX23" s="282"/>
      <c r="AY23" s="282"/>
      <c r="AZ23" s="282"/>
      <c r="BA23" s="282"/>
      <c r="BB23" s="282"/>
      <c r="BC23" s="282"/>
      <c r="BD23" s="282"/>
      <c r="BE23" s="282"/>
      <c r="BF23" s="282"/>
      <c r="BG23" s="282"/>
      <c r="BH23" s="282"/>
      <c r="BI23" s="282"/>
      <c r="BJ23" s="282"/>
      <c r="BK23" s="282"/>
      <c r="BL23" s="282"/>
      <c r="BM23" s="282"/>
      <c r="BN23" s="282"/>
      <c r="BO23" s="282"/>
      <c r="BP23" s="282"/>
      <c r="BQ23" s="282"/>
      <c r="BR23" s="282"/>
      <c r="BS23" s="282"/>
      <c r="BT23" s="282"/>
      <c r="BU23" s="282"/>
      <c r="BV23" s="282"/>
      <c r="BW23" s="282"/>
      <c r="BX23" s="282"/>
      <c r="BY23" s="282"/>
      <c r="BZ23" s="282"/>
      <c r="CA23" s="282"/>
      <c r="CB23" s="282"/>
      <c r="CC23" s="282"/>
      <c r="CD23" s="282"/>
      <c r="CE23" s="282"/>
      <c r="CF23" s="282"/>
      <c r="CG23" s="282"/>
      <c r="CH23" s="282"/>
      <c r="CI23" s="282"/>
      <c r="CJ23" s="282"/>
      <c r="CK23" s="282"/>
      <c r="CL23" s="282"/>
      <c r="CM23" s="282"/>
      <c r="CN23" s="282"/>
      <c r="CO23" s="282"/>
      <c r="CP23" s="282"/>
      <c r="CQ23" s="282"/>
      <c r="CR23" s="282"/>
      <c r="CS23" s="282"/>
      <c r="CT23" s="282"/>
      <c r="CU23" s="282"/>
      <c r="CV23" s="282"/>
      <c r="CW23" s="282"/>
      <c r="CX23" s="282"/>
      <c r="CY23" s="282"/>
      <c r="CZ23" s="282"/>
      <c r="DA23" s="282"/>
      <c r="DB23" s="282"/>
      <c r="DC23" s="282"/>
      <c r="DD23" s="282"/>
      <c r="DE23" s="282"/>
      <c r="DF23" s="282"/>
      <c r="DG23" s="282"/>
      <c r="DH23" s="282"/>
      <c r="DI23" s="282"/>
      <c r="DJ23" s="282"/>
      <c r="DK23" s="282"/>
      <c r="DL23" s="282"/>
      <c r="DM23" s="282"/>
      <c r="DN23" s="282"/>
      <c r="DO23" s="282"/>
      <c r="DP23" s="282"/>
      <c r="DQ23" s="282"/>
      <c r="DR23" s="282"/>
      <c r="DS23" s="282"/>
      <c r="DT23" s="282"/>
      <c r="DU23" s="282"/>
      <c r="DV23" s="282"/>
      <c r="DW23" s="282"/>
      <c r="DX23" s="282"/>
      <c r="DY23" s="282"/>
      <c r="DZ23" s="282"/>
      <c r="EA23" s="282"/>
      <c r="EB23" s="282"/>
      <c r="EC23" s="282"/>
      <c r="ED23" s="282"/>
      <c r="EE23" s="282"/>
      <c r="EF23" s="282"/>
      <c r="EG23" s="282"/>
      <c r="EH23" s="282"/>
      <c r="EI23" s="282"/>
      <c r="EJ23" s="282"/>
      <c r="EK23" s="282"/>
      <c r="EL23" s="282"/>
      <c r="EM23" s="282"/>
      <c r="EN23" s="282"/>
      <c r="EO23" s="282"/>
      <c r="EP23" s="282"/>
      <c r="EQ23" s="282"/>
      <c r="ER23" s="282"/>
      <c r="ES23" s="282"/>
      <c r="ET23" s="282"/>
      <c r="EU23" s="282"/>
      <c r="EV23" s="282"/>
      <c r="EW23" s="282"/>
      <c r="EX23" s="282"/>
      <c r="EY23" s="282"/>
      <c r="EZ23" s="282"/>
      <c r="FA23" s="282"/>
      <c r="FB23" s="282"/>
      <c r="FC23" s="282"/>
      <c r="FD23" s="282"/>
      <c r="FE23" s="282"/>
      <c r="FF23" s="282"/>
      <c r="FG23" s="282"/>
      <c r="FH23" s="282"/>
      <c r="FI23" s="282"/>
      <c r="FJ23" s="282"/>
      <c r="FK23" s="282"/>
      <c r="FL23" s="282"/>
      <c r="FM23" s="282"/>
      <c r="FN23" s="282"/>
      <c r="FO23" s="282"/>
      <c r="FP23" s="282"/>
      <c r="FQ23" s="282"/>
      <c r="FR23" s="282"/>
      <c r="FS23" s="282"/>
      <c r="FT23" s="282"/>
      <c r="FU23" s="282"/>
      <c r="FV23" s="282"/>
      <c r="FW23" s="282"/>
      <c r="FX23" s="282"/>
      <c r="FY23" s="282"/>
      <c r="FZ23" s="282"/>
      <c r="GA23" s="282"/>
      <c r="GB23" s="282"/>
      <c r="GC23" s="282"/>
      <c r="GD23" s="282"/>
      <c r="GE23" s="282"/>
      <c r="GF23" s="282"/>
      <c r="GG23" s="282"/>
      <c r="GH23" s="282"/>
      <c r="GI23" s="282"/>
      <c r="GJ23" s="282"/>
      <c r="GK23" s="282"/>
      <c r="GL23" s="282"/>
      <c r="GM23" s="282"/>
      <c r="GN23" s="282"/>
      <c r="GO23" s="282"/>
      <c r="GP23" s="282"/>
      <c r="GQ23" s="282"/>
      <c r="GR23" s="282"/>
      <c r="GS23" s="282"/>
      <c r="GT23" s="282"/>
      <c r="GU23" s="282"/>
      <c r="GV23" s="282"/>
      <c r="GW23" s="282"/>
      <c r="GX23" s="282"/>
      <c r="GY23" s="282"/>
      <c r="GZ23" s="282"/>
      <c r="HA23" s="282"/>
      <c r="HB23" s="282"/>
      <c r="HC23" s="282"/>
      <c r="HD23" s="282"/>
      <c r="HE23" s="282"/>
      <c r="HF23" s="282"/>
      <c r="HG23" s="282"/>
      <c r="HH23" s="282"/>
      <c r="HI23" s="282"/>
      <c r="HJ23" s="282"/>
      <c r="HK23" s="282"/>
      <c r="HL23" s="282"/>
      <c r="HM23" s="282"/>
      <c r="HN23" s="282"/>
      <c r="HO23" s="282"/>
      <c r="HP23" s="282"/>
      <c r="HQ23" s="282"/>
      <c r="HR23" s="282"/>
      <c r="HS23" s="282"/>
      <c r="HT23" s="282"/>
      <c r="HU23" s="282"/>
      <c r="HV23" s="282"/>
      <c r="HW23" s="282"/>
      <c r="HX23" s="282"/>
      <c r="HY23" s="282"/>
      <c r="HZ23" s="282"/>
      <c r="IA23" s="282"/>
      <c r="IB23" s="282"/>
      <c r="IC23" s="282"/>
      <c r="ID23" s="282"/>
      <c r="IE23" s="282"/>
      <c r="IF23" s="282"/>
      <c r="IG23" s="282"/>
      <c r="IH23" s="282"/>
      <c r="II23" s="282"/>
      <c r="IJ23" s="282"/>
      <c r="IK23" s="282"/>
      <c r="IL23" s="282"/>
      <c r="IM23" s="282"/>
      <c r="IN23" s="282"/>
      <c r="IO23" s="282"/>
      <c r="IP23" s="282"/>
      <c r="IQ23" s="282"/>
      <c r="IR23" s="282"/>
      <c r="IS23" s="282"/>
      <c r="IT23" s="282"/>
      <c r="IU23" s="282"/>
      <c r="IV23" s="282"/>
      <c r="IW23" s="282"/>
      <c r="IX23" s="282"/>
    </row>
    <row r="24" spans="1:258" s="125" customFormat="1" ht="18" customHeight="1" x14ac:dyDescent="0.2">
      <c r="A24" s="282"/>
      <c r="B24" s="234" t="s">
        <v>38</v>
      </c>
      <c r="C24" s="406">
        <v>7536</v>
      </c>
      <c r="D24" s="996">
        <v>288.58999999999997</v>
      </c>
      <c r="E24" s="277"/>
      <c r="F24" s="235">
        <v>9728</v>
      </c>
      <c r="G24" s="996">
        <v>76.23</v>
      </c>
      <c r="H24" s="277"/>
      <c r="I24" s="283">
        <v>9728</v>
      </c>
      <c r="J24" s="996">
        <v>371.75</v>
      </c>
      <c r="K24" s="512"/>
      <c r="L24" s="512">
        <f t="shared" si="1"/>
        <v>5</v>
      </c>
      <c r="M24" s="512">
        <v>12</v>
      </c>
      <c r="N24" s="512">
        <f t="shared" si="2"/>
        <v>19</v>
      </c>
      <c r="O24" s="513" t="str">
        <f t="shared" si="0"/>
        <v>Melilla</v>
      </c>
      <c r="P24" s="516">
        <f t="shared" si="3"/>
        <v>226.09</v>
      </c>
      <c r="Q24" s="511"/>
      <c r="R24" s="511"/>
      <c r="S24" s="514"/>
      <c r="T24" s="514"/>
      <c r="U24" s="514"/>
      <c r="V24" s="514"/>
      <c r="W24" s="282"/>
      <c r="X24" s="282"/>
      <c r="Y24" s="282"/>
      <c r="Z24" s="282"/>
      <c r="AA24" s="282"/>
      <c r="AB24" s="282"/>
      <c r="AC24" s="282"/>
      <c r="AD24" s="282"/>
      <c r="AE24" s="282"/>
      <c r="AF24" s="282"/>
      <c r="AG24" s="282"/>
      <c r="AH24" s="282"/>
      <c r="AI24" s="282"/>
      <c r="AJ24" s="282"/>
      <c r="AK24" s="282"/>
      <c r="AL24" s="282"/>
      <c r="AM24" s="282"/>
      <c r="AN24" s="282"/>
      <c r="AO24" s="282"/>
      <c r="AP24" s="282"/>
      <c r="AQ24" s="282"/>
      <c r="AR24" s="282"/>
      <c r="AS24" s="282"/>
      <c r="AT24" s="282"/>
      <c r="AU24" s="282"/>
      <c r="AV24" s="282"/>
      <c r="AW24" s="282"/>
      <c r="AX24" s="282"/>
      <c r="AY24" s="282"/>
      <c r="AZ24" s="282"/>
      <c r="BA24" s="282"/>
      <c r="BB24" s="282"/>
      <c r="BC24" s="282"/>
      <c r="BD24" s="282"/>
      <c r="BE24" s="282"/>
      <c r="BF24" s="282"/>
      <c r="BG24" s="282"/>
      <c r="BH24" s="282"/>
      <c r="BI24" s="282"/>
      <c r="BJ24" s="282"/>
      <c r="BK24" s="282"/>
      <c r="BL24" s="282"/>
      <c r="BM24" s="282"/>
      <c r="BN24" s="282"/>
      <c r="BO24" s="282"/>
      <c r="BP24" s="282"/>
      <c r="BQ24" s="282"/>
      <c r="BR24" s="282"/>
      <c r="BS24" s="282"/>
      <c r="BT24" s="282"/>
      <c r="BU24" s="282"/>
      <c r="BV24" s="282"/>
      <c r="BW24" s="282"/>
      <c r="BX24" s="282"/>
      <c r="BY24" s="282"/>
      <c r="BZ24" s="282"/>
      <c r="CA24" s="282"/>
      <c r="CB24" s="282"/>
      <c r="CC24" s="282"/>
      <c r="CD24" s="282"/>
      <c r="CE24" s="282"/>
      <c r="CF24" s="282"/>
      <c r="CG24" s="282"/>
      <c r="CH24" s="282"/>
      <c r="CI24" s="282"/>
      <c r="CJ24" s="282"/>
      <c r="CK24" s="282"/>
      <c r="CL24" s="282"/>
      <c r="CM24" s="282"/>
      <c r="CN24" s="282"/>
      <c r="CO24" s="282"/>
      <c r="CP24" s="282"/>
      <c r="CQ24" s="282"/>
      <c r="CR24" s="282"/>
      <c r="CS24" s="282"/>
      <c r="CT24" s="282"/>
      <c r="CU24" s="282"/>
      <c r="CV24" s="282"/>
      <c r="CW24" s="282"/>
      <c r="CX24" s="282"/>
      <c r="CY24" s="282"/>
      <c r="CZ24" s="282"/>
      <c r="DA24" s="282"/>
      <c r="DB24" s="282"/>
      <c r="DC24" s="282"/>
      <c r="DD24" s="282"/>
      <c r="DE24" s="282"/>
      <c r="DF24" s="282"/>
      <c r="DG24" s="282"/>
      <c r="DH24" s="282"/>
      <c r="DI24" s="282"/>
      <c r="DJ24" s="282"/>
      <c r="DK24" s="282"/>
      <c r="DL24" s="282"/>
      <c r="DM24" s="282"/>
      <c r="DN24" s="282"/>
      <c r="DO24" s="282"/>
      <c r="DP24" s="282"/>
      <c r="DQ24" s="282"/>
      <c r="DR24" s="282"/>
      <c r="DS24" s="282"/>
      <c r="DT24" s="282"/>
      <c r="DU24" s="282"/>
      <c r="DV24" s="282"/>
      <c r="DW24" s="282"/>
      <c r="DX24" s="282"/>
      <c r="DY24" s="282"/>
      <c r="DZ24" s="282"/>
      <c r="EA24" s="282"/>
      <c r="EB24" s="282"/>
      <c r="EC24" s="282"/>
      <c r="ED24" s="282"/>
      <c r="EE24" s="282"/>
      <c r="EF24" s="282"/>
      <c r="EG24" s="282"/>
      <c r="EH24" s="282"/>
      <c r="EI24" s="282"/>
      <c r="EJ24" s="282"/>
      <c r="EK24" s="282"/>
      <c r="EL24" s="282"/>
      <c r="EM24" s="282"/>
      <c r="EN24" s="282"/>
      <c r="EO24" s="282"/>
      <c r="EP24" s="282"/>
      <c r="EQ24" s="282"/>
      <c r="ER24" s="282"/>
      <c r="ES24" s="282"/>
      <c r="ET24" s="282"/>
      <c r="EU24" s="282"/>
      <c r="EV24" s="282"/>
      <c r="EW24" s="282"/>
      <c r="EX24" s="282"/>
      <c r="EY24" s="282"/>
      <c r="EZ24" s="282"/>
      <c r="FA24" s="282"/>
      <c r="FB24" s="282"/>
      <c r="FC24" s="282"/>
      <c r="FD24" s="282"/>
      <c r="FE24" s="282"/>
      <c r="FF24" s="282"/>
      <c r="FG24" s="282"/>
      <c r="FH24" s="282"/>
      <c r="FI24" s="282"/>
      <c r="FJ24" s="282"/>
      <c r="FK24" s="282"/>
      <c r="FL24" s="282"/>
      <c r="FM24" s="282"/>
      <c r="FN24" s="282"/>
      <c r="FO24" s="282"/>
      <c r="FP24" s="282"/>
      <c r="FQ24" s="282"/>
      <c r="FR24" s="282"/>
      <c r="FS24" s="282"/>
      <c r="FT24" s="282"/>
      <c r="FU24" s="282"/>
      <c r="FV24" s="282"/>
      <c r="FW24" s="282"/>
      <c r="FX24" s="282"/>
      <c r="FY24" s="282"/>
      <c r="FZ24" s="282"/>
      <c r="GA24" s="282"/>
      <c r="GB24" s="282"/>
      <c r="GC24" s="282"/>
      <c r="GD24" s="282"/>
      <c r="GE24" s="282"/>
      <c r="GF24" s="282"/>
      <c r="GG24" s="282"/>
      <c r="GH24" s="282"/>
      <c r="GI24" s="282"/>
      <c r="GJ24" s="282"/>
      <c r="GK24" s="282"/>
      <c r="GL24" s="282"/>
      <c r="GM24" s="282"/>
      <c r="GN24" s="282"/>
      <c r="GO24" s="282"/>
      <c r="GP24" s="282"/>
      <c r="GQ24" s="282"/>
      <c r="GR24" s="282"/>
      <c r="GS24" s="282"/>
      <c r="GT24" s="282"/>
      <c r="GU24" s="282"/>
      <c r="GV24" s="282"/>
      <c r="GW24" s="282"/>
      <c r="GX24" s="282"/>
      <c r="GY24" s="282"/>
      <c r="GZ24" s="282"/>
      <c r="HA24" s="282"/>
      <c r="HB24" s="282"/>
      <c r="HC24" s="282"/>
      <c r="HD24" s="282"/>
      <c r="HE24" s="282"/>
      <c r="HF24" s="282"/>
      <c r="HG24" s="282"/>
      <c r="HH24" s="282"/>
      <c r="HI24" s="282"/>
      <c r="HJ24" s="282"/>
      <c r="HK24" s="282"/>
      <c r="HL24" s="282"/>
      <c r="HM24" s="282"/>
      <c r="HN24" s="282"/>
      <c r="HO24" s="282"/>
      <c r="HP24" s="282"/>
      <c r="HQ24" s="282"/>
      <c r="HR24" s="282"/>
      <c r="HS24" s="282"/>
      <c r="HT24" s="282"/>
      <c r="HU24" s="282"/>
      <c r="HV24" s="282"/>
      <c r="HW24" s="282"/>
      <c r="HX24" s="282"/>
      <c r="HY24" s="282"/>
      <c r="HZ24" s="282"/>
      <c r="IA24" s="282"/>
      <c r="IB24" s="282"/>
      <c r="IC24" s="282"/>
      <c r="ID24" s="282"/>
      <c r="IE24" s="282"/>
      <c r="IF24" s="282"/>
      <c r="IG24" s="282"/>
      <c r="IH24" s="282"/>
      <c r="II24" s="282"/>
      <c r="IJ24" s="282"/>
      <c r="IK24" s="282"/>
      <c r="IL24" s="282"/>
      <c r="IM24" s="282"/>
      <c r="IN24" s="282"/>
      <c r="IO24" s="282"/>
      <c r="IP24" s="282"/>
      <c r="IQ24" s="282"/>
      <c r="IR24" s="282"/>
      <c r="IS24" s="282"/>
      <c r="IT24" s="282"/>
      <c r="IU24" s="282"/>
      <c r="IV24" s="282"/>
      <c r="IW24" s="282"/>
      <c r="IX24" s="282"/>
    </row>
    <row r="25" spans="1:258" s="125" customFormat="1" ht="18" customHeight="1" x14ac:dyDescent="0.2">
      <c r="A25" s="282"/>
      <c r="B25" s="234" t="s">
        <v>171</v>
      </c>
      <c r="C25" s="406">
        <v>35214</v>
      </c>
      <c r="D25" s="996">
        <v>141.19</v>
      </c>
      <c r="E25" s="277"/>
      <c r="F25" s="235">
        <v>25200</v>
      </c>
      <c r="G25" s="996">
        <v>53.89</v>
      </c>
      <c r="H25" s="277"/>
      <c r="I25" s="283">
        <v>25200</v>
      </c>
      <c r="J25" s="996">
        <v>275.95</v>
      </c>
      <c r="K25" s="512"/>
      <c r="L25" s="512">
        <f t="shared" si="1"/>
        <v>9</v>
      </c>
      <c r="M25" s="512">
        <v>13</v>
      </c>
      <c r="N25" s="512">
        <f t="shared" si="2"/>
        <v>4</v>
      </c>
      <c r="O25" s="513" t="str">
        <f t="shared" si="0"/>
        <v>Balears, Illes</v>
      </c>
      <c r="P25" s="516">
        <f t="shared" si="3"/>
        <v>224.62</v>
      </c>
      <c r="Q25" s="511"/>
      <c r="R25" s="511"/>
      <c r="S25" s="514"/>
      <c r="T25" s="514"/>
      <c r="U25" s="514"/>
      <c r="V25" s="514"/>
      <c r="W25" s="282"/>
      <c r="X25" s="282"/>
      <c r="Y25" s="282"/>
      <c r="Z25" s="282"/>
      <c r="AA25" s="282"/>
      <c r="AB25" s="282"/>
      <c r="AC25" s="282"/>
      <c r="AD25" s="282"/>
      <c r="AE25" s="282"/>
      <c r="AF25" s="282"/>
      <c r="AG25" s="282"/>
      <c r="AH25" s="282"/>
      <c r="AI25" s="282"/>
      <c r="AJ25" s="282"/>
      <c r="AK25" s="282"/>
      <c r="AL25" s="282"/>
      <c r="AM25" s="282"/>
      <c r="AN25" s="282"/>
      <c r="AO25" s="282"/>
      <c r="AP25" s="282"/>
      <c r="AQ25" s="282"/>
      <c r="AR25" s="282"/>
      <c r="AS25" s="282"/>
      <c r="AT25" s="282"/>
      <c r="AU25" s="282"/>
      <c r="AV25" s="282"/>
      <c r="AW25" s="282"/>
      <c r="AX25" s="282"/>
      <c r="AY25" s="282"/>
      <c r="AZ25" s="282"/>
      <c r="BA25" s="282"/>
      <c r="BB25" s="282"/>
      <c r="BC25" s="282"/>
      <c r="BD25" s="282"/>
      <c r="BE25" s="282"/>
      <c r="BF25" s="282"/>
      <c r="BG25" s="282"/>
      <c r="BH25" s="282"/>
      <c r="BI25" s="282"/>
      <c r="BJ25" s="282"/>
      <c r="BK25" s="282"/>
      <c r="BL25" s="282"/>
      <c r="BM25" s="282"/>
      <c r="BN25" s="282"/>
      <c r="BO25" s="282"/>
      <c r="BP25" s="282"/>
      <c r="BQ25" s="282"/>
      <c r="BR25" s="282"/>
      <c r="BS25" s="282"/>
      <c r="BT25" s="282"/>
      <c r="BU25" s="282"/>
      <c r="BV25" s="282"/>
      <c r="BW25" s="282"/>
      <c r="BX25" s="282"/>
      <c r="BY25" s="282"/>
      <c r="BZ25" s="282"/>
      <c r="CA25" s="282"/>
      <c r="CB25" s="282"/>
      <c r="CC25" s="282"/>
      <c r="CD25" s="282"/>
      <c r="CE25" s="282"/>
      <c r="CF25" s="282"/>
      <c r="CG25" s="282"/>
      <c r="CH25" s="282"/>
      <c r="CI25" s="282"/>
      <c r="CJ25" s="282"/>
      <c r="CK25" s="282"/>
      <c r="CL25" s="282"/>
      <c r="CM25" s="282"/>
      <c r="CN25" s="282"/>
      <c r="CO25" s="282"/>
      <c r="CP25" s="282"/>
      <c r="CQ25" s="282"/>
      <c r="CR25" s="282"/>
      <c r="CS25" s="282"/>
      <c r="CT25" s="282"/>
      <c r="CU25" s="282"/>
      <c r="CV25" s="282"/>
      <c r="CW25" s="282"/>
      <c r="CX25" s="282"/>
      <c r="CY25" s="282"/>
      <c r="CZ25" s="282"/>
      <c r="DA25" s="282"/>
      <c r="DB25" s="282"/>
      <c r="DC25" s="282"/>
      <c r="DD25" s="282"/>
      <c r="DE25" s="282"/>
      <c r="DF25" s="282"/>
      <c r="DG25" s="282"/>
      <c r="DH25" s="282"/>
      <c r="DI25" s="282"/>
      <c r="DJ25" s="282"/>
      <c r="DK25" s="282"/>
      <c r="DL25" s="282"/>
      <c r="DM25" s="282"/>
      <c r="DN25" s="282"/>
      <c r="DO25" s="282"/>
      <c r="DP25" s="282"/>
      <c r="DQ25" s="282"/>
      <c r="DR25" s="282"/>
      <c r="DS25" s="282"/>
      <c r="DT25" s="282"/>
      <c r="DU25" s="282"/>
      <c r="DV25" s="282"/>
      <c r="DW25" s="282"/>
      <c r="DX25" s="282"/>
      <c r="DY25" s="282"/>
      <c r="DZ25" s="282"/>
      <c r="EA25" s="282"/>
      <c r="EB25" s="282"/>
      <c r="EC25" s="282"/>
      <c r="ED25" s="282"/>
      <c r="EE25" s="282"/>
      <c r="EF25" s="282"/>
      <c r="EG25" s="282"/>
      <c r="EH25" s="282"/>
      <c r="EI25" s="282"/>
      <c r="EJ25" s="282"/>
      <c r="EK25" s="282"/>
      <c r="EL25" s="282"/>
      <c r="EM25" s="282"/>
      <c r="EN25" s="282"/>
      <c r="EO25" s="282"/>
      <c r="EP25" s="282"/>
      <c r="EQ25" s="282"/>
      <c r="ER25" s="282"/>
      <c r="ES25" s="282"/>
      <c r="ET25" s="282"/>
      <c r="EU25" s="282"/>
      <c r="EV25" s="282"/>
      <c r="EW25" s="282"/>
      <c r="EX25" s="282"/>
      <c r="EY25" s="282"/>
      <c r="EZ25" s="282"/>
      <c r="FA25" s="282"/>
      <c r="FB25" s="282"/>
      <c r="FC25" s="282"/>
      <c r="FD25" s="282"/>
      <c r="FE25" s="282"/>
      <c r="FF25" s="282"/>
      <c r="FG25" s="282"/>
      <c r="FH25" s="282"/>
      <c r="FI25" s="282"/>
      <c r="FJ25" s="282"/>
      <c r="FK25" s="282"/>
      <c r="FL25" s="282"/>
      <c r="FM25" s="282"/>
      <c r="FN25" s="282"/>
      <c r="FO25" s="282"/>
      <c r="FP25" s="282"/>
      <c r="FQ25" s="282"/>
      <c r="FR25" s="282"/>
      <c r="FS25" s="282"/>
      <c r="FT25" s="282"/>
      <c r="FU25" s="282"/>
      <c r="FV25" s="282"/>
      <c r="FW25" s="282"/>
      <c r="FX25" s="282"/>
      <c r="FY25" s="282"/>
      <c r="FZ25" s="282"/>
      <c r="GA25" s="282"/>
      <c r="GB25" s="282"/>
      <c r="GC25" s="282"/>
      <c r="GD25" s="282"/>
      <c r="GE25" s="282"/>
      <c r="GF25" s="282"/>
      <c r="GG25" s="282"/>
      <c r="GH25" s="282"/>
      <c r="GI25" s="282"/>
      <c r="GJ25" s="282"/>
      <c r="GK25" s="282"/>
      <c r="GL25" s="282"/>
      <c r="GM25" s="282"/>
      <c r="GN25" s="282"/>
      <c r="GO25" s="282"/>
      <c r="GP25" s="282"/>
      <c r="GQ25" s="282"/>
      <c r="GR25" s="282"/>
      <c r="GS25" s="282"/>
      <c r="GT25" s="282"/>
      <c r="GU25" s="282"/>
      <c r="GV25" s="282"/>
      <c r="GW25" s="282"/>
      <c r="GX25" s="282"/>
      <c r="GY25" s="282"/>
      <c r="GZ25" s="282"/>
      <c r="HA25" s="282"/>
      <c r="HB25" s="282"/>
      <c r="HC25" s="282"/>
      <c r="HD25" s="282"/>
      <c r="HE25" s="282"/>
      <c r="HF25" s="282"/>
      <c r="HG25" s="282"/>
      <c r="HH25" s="282"/>
      <c r="HI25" s="282"/>
      <c r="HJ25" s="282"/>
      <c r="HK25" s="282"/>
      <c r="HL25" s="282"/>
      <c r="HM25" s="282"/>
      <c r="HN25" s="282"/>
      <c r="HO25" s="282"/>
      <c r="HP25" s="282"/>
      <c r="HQ25" s="282"/>
      <c r="HR25" s="282"/>
      <c r="HS25" s="282"/>
      <c r="HT25" s="282"/>
      <c r="HU25" s="282"/>
      <c r="HV25" s="282"/>
      <c r="HW25" s="282"/>
      <c r="HX25" s="282"/>
      <c r="HY25" s="282"/>
      <c r="HZ25" s="282"/>
      <c r="IA25" s="282"/>
      <c r="IB25" s="282"/>
      <c r="IC25" s="282"/>
      <c r="ID25" s="282"/>
      <c r="IE25" s="282"/>
      <c r="IF25" s="282"/>
      <c r="IG25" s="282"/>
      <c r="IH25" s="282"/>
      <c r="II25" s="282"/>
      <c r="IJ25" s="282"/>
      <c r="IK25" s="282"/>
      <c r="IL25" s="282"/>
      <c r="IM25" s="282"/>
      <c r="IN25" s="282"/>
      <c r="IO25" s="282"/>
      <c r="IP25" s="282"/>
      <c r="IQ25" s="282"/>
      <c r="IR25" s="282"/>
      <c r="IS25" s="282"/>
      <c r="IT25" s="282"/>
      <c r="IU25" s="282"/>
      <c r="IV25" s="282"/>
      <c r="IW25" s="282"/>
      <c r="IX25" s="282"/>
    </row>
    <row r="26" spans="1:258" s="125" customFormat="1" ht="18" customHeight="1" x14ac:dyDescent="0.2">
      <c r="A26" s="282"/>
      <c r="B26" s="234" t="s">
        <v>46</v>
      </c>
      <c r="C26" s="406">
        <v>9778</v>
      </c>
      <c r="D26" s="996">
        <v>249.41</v>
      </c>
      <c r="E26" s="277"/>
      <c r="F26" s="235">
        <v>4312</v>
      </c>
      <c r="G26" s="996">
        <v>214.48</v>
      </c>
      <c r="H26" s="277"/>
      <c r="I26" s="283">
        <v>4312</v>
      </c>
      <c r="J26" s="996">
        <v>486.29</v>
      </c>
      <c r="K26" s="512"/>
      <c r="L26" s="512">
        <f t="shared" si="1"/>
        <v>3</v>
      </c>
      <c r="M26" s="512">
        <v>14</v>
      </c>
      <c r="N26" s="512">
        <f t="shared" si="2"/>
        <v>2</v>
      </c>
      <c r="O26" s="513" t="str">
        <f t="shared" si="0"/>
        <v>Aragón</v>
      </c>
      <c r="P26" s="516">
        <f t="shared" si="3"/>
        <v>214.44</v>
      </c>
      <c r="Q26" s="511"/>
      <c r="R26" s="511"/>
      <c r="S26" s="514"/>
      <c r="T26" s="514"/>
      <c r="U26" s="514"/>
      <c r="V26" s="514"/>
      <c r="W26" s="282"/>
      <c r="X26" s="282"/>
      <c r="Y26" s="282"/>
      <c r="Z26" s="282"/>
      <c r="AA26" s="282"/>
      <c r="AB26" s="282"/>
      <c r="AC26" s="282"/>
      <c r="AD26" s="282"/>
      <c r="AE26" s="282"/>
      <c r="AF26" s="282"/>
      <c r="AG26" s="282"/>
      <c r="AH26" s="282"/>
      <c r="AI26" s="282"/>
      <c r="AJ26" s="282"/>
      <c r="AK26" s="282"/>
      <c r="AL26" s="282"/>
      <c r="AM26" s="282"/>
      <c r="AN26" s="282"/>
      <c r="AO26" s="282"/>
      <c r="AP26" s="282"/>
      <c r="AQ26" s="282"/>
      <c r="AR26" s="282"/>
      <c r="AS26" s="282"/>
      <c r="AT26" s="282"/>
      <c r="AU26" s="282"/>
      <c r="AV26" s="282"/>
      <c r="AW26" s="282"/>
      <c r="AX26" s="282"/>
      <c r="AY26" s="282"/>
      <c r="AZ26" s="282"/>
      <c r="BA26" s="282"/>
      <c r="BB26" s="282"/>
      <c r="BC26" s="282"/>
      <c r="BD26" s="282"/>
      <c r="BE26" s="282"/>
      <c r="BF26" s="282"/>
      <c r="BG26" s="282"/>
      <c r="BH26" s="282"/>
      <c r="BI26" s="282"/>
      <c r="BJ26" s="282"/>
      <c r="BK26" s="282"/>
      <c r="BL26" s="282"/>
      <c r="BM26" s="282"/>
      <c r="BN26" s="282"/>
      <c r="BO26" s="282"/>
      <c r="BP26" s="282"/>
      <c r="BQ26" s="282"/>
      <c r="BR26" s="282"/>
      <c r="BS26" s="282"/>
      <c r="BT26" s="282"/>
      <c r="BU26" s="282"/>
      <c r="BV26" s="282"/>
      <c r="BW26" s="282"/>
      <c r="BX26" s="282"/>
      <c r="BY26" s="282"/>
      <c r="BZ26" s="282"/>
      <c r="CA26" s="282"/>
      <c r="CB26" s="282"/>
      <c r="CC26" s="282"/>
      <c r="CD26" s="282"/>
      <c r="CE26" s="282"/>
      <c r="CF26" s="282"/>
      <c r="CG26" s="282"/>
      <c r="CH26" s="282"/>
      <c r="CI26" s="282"/>
      <c r="CJ26" s="282"/>
      <c r="CK26" s="282"/>
      <c r="CL26" s="282"/>
      <c r="CM26" s="282"/>
      <c r="CN26" s="282"/>
      <c r="CO26" s="282"/>
      <c r="CP26" s="282"/>
      <c r="CQ26" s="282"/>
      <c r="CR26" s="282"/>
      <c r="CS26" s="282"/>
      <c r="CT26" s="282"/>
      <c r="CU26" s="282"/>
      <c r="CV26" s="282"/>
      <c r="CW26" s="282"/>
      <c r="CX26" s="282"/>
      <c r="CY26" s="282"/>
      <c r="CZ26" s="282"/>
      <c r="DA26" s="282"/>
      <c r="DB26" s="282"/>
      <c r="DC26" s="282"/>
      <c r="DD26" s="282"/>
      <c r="DE26" s="282"/>
      <c r="DF26" s="282"/>
      <c r="DG26" s="282"/>
      <c r="DH26" s="282"/>
      <c r="DI26" s="282"/>
      <c r="DJ26" s="282"/>
      <c r="DK26" s="282"/>
      <c r="DL26" s="282"/>
      <c r="DM26" s="282"/>
      <c r="DN26" s="282"/>
      <c r="DO26" s="282"/>
      <c r="DP26" s="282"/>
      <c r="DQ26" s="282"/>
      <c r="DR26" s="282"/>
      <c r="DS26" s="282"/>
      <c r="DT26" s="282"/>
      <c r="DU26" s="282"/>
      <c r="DV26" s="282"/>
      <c r="DW26" s="282"/>
      <c r="DX26" s="282"/>
      <c r="DY26" s="282"/>
      <c r="DZ26" s="282"/>
      <c r="EA26" s="282"/>
      <c r="EB26" s="282"/>
      <c r="EC26" s="282"/>
      <c r="ED26" s="282"/>
      <c r="EE26" s="282"/>
      <c r="EF26" s="282"/>
      <c r="EG26" s="282"/>
      <c r="EH26" s="282"/>
      <c r="EI26" s="282"/>
      <c r="EJ26" s="282"/>
      <c r="EK26" s="282"/>
      <c r="EL26" s="282"/>
      <c r="EM26" s="282"/>
      <c r="EN26" s="282"/>
      <c r="EO26" s="282"/>
      <c r="EP26" s="282"/>
      <c r="EQ26" s="282"/>
      <c r="ER26" s="282"/>
      <c r="ES26" s="282"/>
      <c r="ET26" s="282"/>
      <c r="EU26" s="282"/>
      <c r="EV26" s="282"/>
      <c r="EW26" s="282"/>
      <c r="EX26" s="282"/>
      <c r="EY26" s="282"/>
      <c r="EZ26" s="282"/>
      <c r="FA26" s="282"/>
      <c r="FB26" s="282"/>
      <c r="FC26" s="282"/>
      <c r="FD26" s="282"/>
      <c r="FE26" s="282"/>
      <c r="FF26" s="282"/>
      <c r="FG26" s="282"/>
      <c r="FH26" s="282"/>
      <c r="FI26" s="282"/>
      <c r="FJ26" s="282"/>
      <c r="FK26" s="282"/>
      <c r="FL26" s="282"/>
      <c r="FM26" s="282"/>
      <c r="FN26" s="282"/>
      <c r="FO26" s="282"/>
      <c r="FP26" s="282"/>
      <c r="FQ26" s="282"/>
      <c r="FR26" s="282"/>
      <c r="FS26" s="282"/>
      <c r="FT26" s="282"/>
      <c r="FU26" s="282"/>
      <c r="FV26" s="282"/>
      <c r="FW26" s="282"/>
      <c r="FX26" s="282"/>
      <c r="FY26" s="282"/>
      <c r="FZ26" s="282"/>
      <c r="GA26" s="282"/>
      <c r="GB26" s="282"/>
      <c r="GC26" s="282"/>
      <c r="GD26" s="282"/>
      <c r="GE26" s="282"/>
      <c r="GF26" s="282"/>
      <c r="GG26" s="282"/>
      <c r="GH26" s="282"/>
      <c r="GI26" s="282"/>
      <c r="GJ26" s="282"/>
      <c r="GK26" s="282"/>
      <c r="GL26" s="282"/>
      <c r="GM26" s="282"/>
      <c r="GN26" s="282"/>
      <c r="GO26" s="282"/>
      <c r="GP26" s="282"/>
      <c r="GQ26" s="282"/>
      <c r="GR26" s="282"/>
      <c r="GS26" s="282"/>
      <c r="GT26" s="282"/>
      <c r="GU26" s="282"/>
      <c r="GV26" s="282"/>
      <c r="GW26" s="282"/>
      <c r="GX26" s="282"/>
      <c r="GY26" s="282"/>
      <c r="GZ26" s="282"/>
      <c r="HA26" s="282"/>
      <c r="HB26" s="282"/>
      <c r="HC26" s="282"/>
      <c r="HD26" s="282"/>
      <c r="HE26" s="282"/>
      <c r="HF26" s="282"/>
      <c r="HG26" s="282"/>
      <c r="HH26" s="282"/>
      <c r="HI26" s="282"/>
      <c r="HJ26" s="282"/>
      <c r="HK26" s="282"/>
      <c r="HL26" s="282"/>
      <c r="HM26" s="282"/>
      <c r="HN26" s="282"/>
      <c r="HO26" s="282"/>
      <c r="HP26" s="282"/>
      <c r="HQ26" s="282"/>
      <c r="HR26" s="282"/>
      <c r="HS26" s="282"/>
      <c r="HT26" s="282"/>
      <c r="HU26" s="282"/>
      <c r="HV26" s="282"/>
      <c r="HW26" s="282"/>
      <c r="HX26" s="282"/>
      <c r="HY26" s="282"/>
      <c r="HZ26" s="282"/>
      <c r="IA26" s="282"/>
      <c r="IB26" s="282"/>
      <c r="IC26" s="282"/>
      <c r="ID26" s="282"/>
      <c r="IE26" s="282"/>
      <c r="IF26" s="282"/>
      <c r="IG26" s="282"/>
      <c r="IH26" s="282"/>
      <c r="II26" s="282"/>
      <c r="IJ26" s="282"/>
      <c r="IK26" s="282"/>
      <c r="IL26" s="282"/>
      <c r="IM26" s="282"/>
      <c r="IN26" s="282"/>
      <c r="IO26" s="282"/>
      <c r="IP26" s="282"/>
      <c r="IQ26" s="282"/>
      <c r="IR26" s="282"/>
      <c r="IS26" s="282"/>
      <c r="IT26" s="282"/>
      <c r="IU26" s="282"/>
      <c r="IV26" s="282"/>
      <c r="IW26" s="282"/>
      <c r="IX26" s="282"/>
    </row>
    <row r="27" spans="1:258" s="125" customFormat="1" ht="18" customHeight="1" x14ac:dyDescent="0.2">
      <c r="A27" s="282"/>
      <c r="B27" s="234" t="s">
        <v>47</v>
      </c>
      <c r="C27" s="407">
        <v>2716</v>
      </c>
      <c r="D27" s="996">
        <v>78.180000000000007</v>
      </c>
      <c r="E27" s="277"/>
      <c r="F27" s="239">
        <v>2524</v>
      </c>
      <c r="G27" s="996">
        <v>104.28</v>
      </c>
      <c r="H27" s="277"/>
      <c r="I27" s="283">
        <v>2524</v>
      </c>
      <c r="J27" s="996">
        <v>175.57</v>
      </c>
      <c r="K27" s="512"/>
      <c r="L27" s="512">
        <f t="shared" si="1"/>
        <v>17</v>
      </c>
      <c r="M27" s="512">
        <v>15</v>
      </c>
      <c r="N27" s="512">
        <f t="shared" si="2"/>
        <v>6</v>
      </c>
      <c r="O27" s="513" t="str">
        <f t="shared" si="0"/>
        <v>Cantabria</v>
      </c>
      <c r="P27" s="517">
        <f t="shared" si="3"/>
        <v>191.43</v>
      </c>
      <c r="Q27" s="511"/>
      <c r="R27" s="511"/>
      <c r="S27" s="514"/>
      <c r="T27" s="514"/>
      <c r="U27" s="514"/>
      <c r="V27" s="514"/>
      <c r="W27" s="282"/>
      <c r="X27" s="282"/>
      <c r="Y27" s="282"/>
      <c r="Z27" s="282"/>
      <c r="AA27" s="282"/>
      <c r="AB27" s="282"/>
      <c r="AC27" s="282"/>
      <c r="AD27" s="282"/>
      <c r="AE27" s="282"/>
      <c r="AF27" s="282"/>
      <c r="AG27" s="282"/>
      <c r="AH27" s="282"/>
      <c r="AI27" s="282"/>
      <c r="AJ27" s="282"/>
      <c r="AK27" s="282"/>
      <c r="AL27" s="282"/>
      <c r="AM27" s="282"/>
      <c r="AN27" s="282"/>
      <c r="AO27" s="282"/>
      <c r="AP27" s="282"/>
      <c r="AQ27" s="282"/>
      <c r="AR27" s="282"/>
      <c r="AS27" s="282"/>
      <c r="AT27" s="282"/>
      <c r="AU27" s="282"/>
      <c r="AV27" s="282"/>
      <c r="AW27" s="282"/>
      <c r="AX27" s="282"/>
      <c r="AY27" s="282"/>
      <c r="AZ27" s="282"/>
      <c r="BA27" s="282"/>
      <c r="BB27" s="282"/>
      <c r="BC27" s="282"/>
      <c r="BD27" s="282"/>
      <c r="BE27" s="282"/>
      <c r="BF27" s="282"/>
      <c r="BG27" s="282"/>
      <c r="BH27" s="282"/>
      <c r="BI27" s="282"/>
      <c r="BJ27" s="282"/>
      <c r="BK27" s="282"/>
      <c r="BL27" s="282"/>
      <c r="BM27" s="282"/>
      <c r="BN27" s="282"/>
      <c r="BO27" s="282"/>
      <c r="BP27" s="282"/>
      <c r="BQ27" s="282"/>
      <c r="BR27" s="282"/>
      <c r="BS27" s="282"/>
      <c r="BT27" s="282"/>
      <c r="BU27" s="282"/>
      <c r="BV27" s="282"/>
      <c r="BW27" s="282"/>
      <c r="BX27" s="282"/>
      <c r="BY27" s="282"/>
      <c r="BZ27" s="282"/>
      <c r="CA27" s="282"/>
      <c r="CB27" s="282"/>
      <c r="CC27" s="282"/>
      <c r="CD27" s="282"/>
      <c r="CE27" s="282"/>
      <c r="CF27" s="282"/>
      <c r="CG27" s="282"/>
      <c r="CH27" s="282"/>
      <c r="CI27" s="282"/>
      <c r="CJ27" s="282"/>
      <c r="CK27" s="282"/>
      <c r="CL27" s="282"/>
      <c r="CM27" s="282"/>
      <c r="CN27" s="282"/>
      <c r="CO27" s="282"/>
      <c r="CP27" s="282"/>
      <c r="CQ27" s="282"/>
      <c r="CR27" s="282"/>
      <c r="CS27" s="282"/>
      <c r="CT27" s="282"/>
      <c r="CU27" s="282"/>
      <c r="CV27" s="282"/>
      <c r="CW27" s="282"/>
      <c r="CX27" s="282"/>
      <c r="CY27" s="282"/>
      <c r="CZ27" s="282"/>
      <c r="DA27" s="282"/>
      <c r="DB27" s="282"/>
      <c r="DC27" s="282"/>
      <c r="DD27" s="282"/>
      <c r="DE27" s="282"/>
      <c r="DF27" s="282"/>
      <c r="DG27" s="282"/>
      <c r="DH27" s="282"/>
      <c r="DI27" s="282"/>
      <c r="DJ27" s="282"/>
      <c r="DK27" s="282"/>
      <c r="DL27" s="282"/>
      <c r="DM27" s="282"/>
      <c r="DN27" s="282"/>
      <c r="DO27" s="282"/>
      <c r="DP27" s="282"/>
      <c r="DQ27" s="282"/>
      <c r="DR27" s="282"/>
      <c r="DS27" s="282"/>
      <c r="DT27" s="282"/>
      <c r="DU27" s="282"/>
      <c r="DV27" s="282"/>
      <c r="DW27" s="282"/>
      <c r="DX27" s="282"/>
      <c r="DY27" s="282"/>
      <c r="DZ27" s="282"/>
      <c r="EA27" s="282"/>
      <c r="EB27" s="282"/>
      <c r="EC27" s="282"/>
      <c r="ED27" s="282"/>
      <c r="EE27" s="282"/>
      <c r="EF27" s="282"/>
      <c r="EG27" s="282"/>
      <c r="EH27" s="282"/>
      <c r="EI27" s="282"/>
      <c r="EJ27" s="282"/>
      <c r="EK27" s="282"/>
      <c r="EL27" s="282"/>
      <c r="EM27" s="282"/>
      <c r="EN27" s="282"/>
      <c r="EO27" s="282"/>
      <c r="EP27" s="282"/>
      <c r="EQ27" s="282"/>
      <c r="ER27" s="282"/>
      <c r="ES27" s="282"/>
      <c r="ET27" s="282"/>
      <c r="EU27" s="282"/>
      <c r="EV27" s="282"/>
      <c r="EW27" s="282"/>
      <c r="EX27" s="282"/>
      <c r="EY27" s="282"/>
      <c r="EZ27" s="282"/>
      <c r="FA27" s="282"/>
      <c r="FB27" s="282"/>
      <c r="FC27" s="282"/>
      <c r="FD27" s="282"/>
      <c r="FE27" s="282"/>
      <c r="FF27" s="282"/>
      <c r="FG27" s="282"/>
      <c r="FH27" s="282"/>
      <c r="FI27" s="282"/>
      <c r="FJ27" s="282"/>
      <c r="FK27" s="282"/>
      <c r="FL27" s="282"/>
      <c r="FM27" s="282"/>
      <c r="FN27" s="282"/>
      <c r="FO27" s="282"/>
      <c r="FP27" s="282"/>
      <c r="FQ27" s="282"/>
      <c r="FR27" s="282"/>
      <c r="FS27" s="282"/>
      <c r="FT27" s="282"/>
      <c r="FU27" s="282"/>
      <c r="FV27" s="282"/>
      <c r="FW27" s="282"/>
      <c r="FX27" s="282"/>
      <c r="FY27" s="282"/>
      <c r="FZ27" s="282"/>
      <c r="GA27" s="282"/>
      <c r="GB27" s="282"/>
      <c r="GC27" s="282"/>
      <c r="GD27" s="282"/>
      <c r="GE27" s="282"/>
      <c r="GF27" s="282"/>
      <c r="GG27" s="282"/>
      <c r="GH27" s="282"/>
      <c r="GI27" s="282"/>
      <c r="GJ27" s="282"/>
      <c r="GK27" s="282"/>
      <c r="GL27" s="282"/>
      <c r="GM27" s="282"/>
      <c r="GN27" s="282"/>
      <c r="GO27" s="282"/>
      <c r="GP27" s="282"/>
      <c r="GQ27" s="282"/>
      <c r="GR27" s="282"/>
      <c r="GS27" s="282"/>
      <c r="GT27" s="282"/>
      <c r="GU27" s="282"/>
      <c r="GV27" s="282"/>
      <c r="GW27" s="282"/>
      <c r="GX27" s="282"/>
      <c r="GY27" s="282"/>
      <c r="GZ27" s="282"/>
      <c r="HA27" s="282"/>
      <c r="HB27" s="282"/>
      <c r="HC27" s="282"/>
      <c r="HD27" s="282"/>
      <c r="HE27" s="282"/>
      <c r="HF27" s="282"/>
      <c r="HG27" s="282"/>
      <c r="HH27" s="282"/>
      <c r="HI27" s="282"/>
      <c r="HJ27" s="282"/>
      <c r="HK27" s="282"/>
      <c r="HL27" s="282"/>
      <c r="HM27" s="282"/>
      <c r="HN27" s="282"/>
      <c r="HO27" s="282"/>
      <c r="HP27" s="282"/>
      <c r="HQ27" s="282"/>
      <c r="HR27" s="282"/>
      <c r="HS27" s="282"/>
      <c r="HT27" s="282"/>
      <c r="HU27" s="282"/>
      <c r="HV27" s="282"/>
      <c r="HW27" s="282"/>
      <c r="HX27" s="282"/>
      <c r="HY27" s="282"/>
      <c r="HZ27" s="282"/>
      <c r="IA27" s="282"/>
      <c r="IB27" s="282"/>
      <c r="IC27" s="282"/>
      <c r="ID27" s="282"/>
      <c r="IE27" s="282"/>
      <c r="IF27" s="282"/>
      <c r="IG27" s="282"/>
      <c r="IH27" s="282"/>
      <c r="II27" s="282"/>
      <c r="IJ27" s="282"/>
      <c r="IK27" s="282"/>
      <c r="IL27" s="282"/>
      <c r="IM27" s="282"/>
      <c r="IN27" s="282"/>
      <c r="IO27" s="282"/>
      <c r="IP27" s="282"/>
      <c r="IQ27" s="282"/>
      <c r="IR27" s="282"/>
      <c r="IS27" s="282"/>
      <c r="IT27" s="282"/>
      <c r="IU27" s="282"/>
      <c r="IV27" s="282"/>
      <c r="IW27" s="282"/>
      <c r="IX27" s="282"/>
    </row>
    <row r="28" spans="1:258" s="125" customFormat="1" ht="18" customHeight="1" x14ac:dyDescent="0.2">
      <c r="A28" s="282"/>
      <c r="B28" s="234" t="s">
        <v>172</v>
      </c>
      <c r="C28" s="407">
        <v>16110</v>
      </c>
      <c r="D28" s="996">
        <v>87.33</v>
      </c>
      <c r="E28" s="277"/>
      <c r="F28" s="239">
        <v>7733</v>
      </c>
      <c r="G28" s="996">
        <v>49.89</v>
      </c>
      <c r="H28" s="277"/>
      <c r="I28" s="283">
        <v>7733</v>
      </c>
      <c r="J28" s="996">
        <v>137.94999999999999</v>
      </c>
      <c r="K28" s="512"/>
      <c r="L28" s="512">
        <f t="shared" si="1"/>
        <v>18</v>
      </c>
      <c r="M28" s="512">
        <v>16</v>
      </c>
      <c r="N28" s="512">
        <f t="shared" si="2"/>
        <v>8</v>
      </c>
      <c r="O28" s="513" t="str">
        <f t="shared" si="0"/>
        <v>Castilla - La Mancha</v>
      </c>
      <c r="P28" s="516">
        <f t="shared" si="3"/>
        <v>188.57</v>
      </c>
      <c r="Q28" s="511"/>
      <c r="R28" s="511"/>
      <c r="S28" s="514"/>
      <c r="T28" s="514"/>
      <c r="U28" s="514"/>
      <c r="V28" s="514"/>
      <c r="W28" s="282"/>
      <c r="X28" s="282"/>
      <c r="Y28" s="282"/>
      <c r="Z28" s="282"/>
      <c r="AA28" s="282"/>
      <c r="AB28" s="282"/>
      <c r="AC28" s="282"/>
      <c r="AD28" s="282"/>
      <c r="AE28" s="282"/>
      <c r="AF28" s="282"/>
      <c r="AG28" s="282"/>
      <c r="AH28" s="282"/>
      <c r="AI28" s="282"/>
      <c r="AJ28" s="282"/>
      <c r="AK28" s="282"/>
      <c r="AL28" s="282"/>
      <c r="AM28" s="282"/>
      <c r="AN28" s="282"/>
      <c r="AO28" s="282"/>
      <c r="AP28" s="282"/>
      <c r="AQ28" s="282"/>
      <c r="AR28" s="282"/>
      <c r="AS28" s="282"/>
      <c r="AT28" s="282"/>
      <c r="AU28" s="282"/>
      <c r="AV28" s="282"/>
      <c r="AW28" s="282"/>
      <c r="AX28" s="282"/>
      <c r="AY28" s="282"/>
      <c r="AZ28" s="282"/>
      <c r="BA28" s="282"/>
      <c r="BB28" s="282"/>
      <c r="BC28" s="282"/>
      <c r="BD28" s="282"/>
      <c r="BE28" s="282"/>
      <c r="BF28" s="282"/>
      <c r="BG28" s="282"/>
      <c r="BH28" s="282"/>
      <c r="BI28" s="282"/>
      <c r="BJ28" s="282"/>
      <c r="BK28" s="282"/>
      <c r="BL28" s="282"/>
      <c r="BM28" s="282"/>
      <c r="BN28" s="282"/>
      <c r="BO28" s="282"/>
      <c r="BP28" s="282"/>
      <c r="BQ28" s="282"/>
      <c r="BR28" s="282"/>
      <c r="BS28" s="282"/>
      <c r="BT28" s="282"/>
      <c r="BU28" s="282"/>
      <c r="BV28" s="282"/>
      <c r="BW28" s="282"/>
      <c r="BX28" s="282"/>
      <c r="BY28" s="282"/>
      <c r="BZ28" s="282"/>
      <c r="CA28" s="282"/>
      <c r="CB28" s="282"/>
      <c r="CC28" s="282"/>
      <c r="CD28" s="282"/>
      <c r="CE28" s="282"/>
      <c r="CF28" s="282"/>
      <c r="CG28" s="282"/>
      <c r="CH28" s="282"/>
      <c r="CI28" s="282"/>
      <c r="CJ28" s="282"/>
      <c r="CK28" s="282"/>
      <c r="CL28" s="282"/>
      <c r="CM28" s="282"/>
      <c r="CN28" s="282"/>
      <c r="CO28" s="282"/>
      <c r="CP28" s="282"/>
      <c r="CQ28" s="282"/>
      <c r="CR28" s="282"/>
      <c r="CS28" s="282"/>
      <c r="CT28" s="282"/>
      <c r="CU28" s="282"/>
      <c r="CV28" s="282"/>
      <c r="CW28" s="282"/>
      <c r="CX28" s="282"/>
      <c r="CY28" s="282"/>
      <c r="CZ28" s="282"/>
      <c r="DA28" s="282"/>
      <c r="DB28" s="282"/>
      <c r="DC28" s="282"/>
      <c r="DD28" s="282"/>
      <c r="DE28" s="282"/>
      <c r="DF28" s="282"/>
      <c r="DG28" s="282"/>
      <c r="DH28" s="282"/>
      <c r="DI28" s="282"/>
      <c r="DJ28" s="282"/>
      <c r="DK28" s="282"/>
      <c r="DL28" s="282"/>
      <c r="DM28" s="282"/>
      <c r="DN28" s="282"/>
      <c r="DO28" s="282"/>
      <c r="DP28" s="282"/>
      <c r="DQ28" s="282"/>
      <c r="DR28" s="282"/>
      <c r="DS28" s="282"/>
      <c r="DT28" s="282"/>
      <c r="DU28" s="282"/>
      <c r="DV28" s="282"/>
      <c r="DW28" s="282"/>
      <c r="DX28" s="282"/>
      <c r="DY28" s="282"/>
      <c r="DZ28" s="282"/>
      <c r="EA28" s="282"/>
      <c r="EB28" s="282"/>
      <c r="EC28" s="282"/>
      <c r="ED28" s="282"/>
      <c r="EE28" s="282"/>
      <c r="EF28" s="282"/>
      <c r="EG28" s="282"/>
      <c r="EH28" s="282"/>
      <c r="EI28" s="282"/>
      <c r="EJ28" s="282"/>
      <c r="EK28" s="282"/>
      <c r="EL28" s="282"/>
      <c r="EM28" s="282"/>
      <c r="EN28" s="282"/>
      <c r="EO28" s="282"/>
      <c r="EP28" s="282"/>
      <c r="EQ28" s="282"/>
      <c r="ER28" s="282"/>
      <c r="ES28" s="282"/>
      <c r="ET28" s="282"/>
      <c r="EU28" s="282"/>
      <c r="EV28" s="282"/>
      <c r="EW28" s="282"/>
      <c r="EX28" s="282"/>
      <c r="EY28" s="282"/>
      <c r="EZ28" s="282"/>
      <c r="FA28" s="282"/>
      <c r="FB28" s="282"/>
      <c r="FC28" s="282"/>
      <c r="FD28" s="282"/>
      <c r="FE28" s="282"/>
      <c r="FF28" s="282"/>
      <c r="FG28" s="282"/>
      <c r="FH28" s="282"/>
      <c r="FI28" s="282"/>
      <c r="FJ28" s="282"/>
      <c r="FK28" s="282"/>
      <c r="FL28" s="282"/>
      <c r="FM28" s="282"/>
      <c r="FN28" s="282"/>
      <c r="FO28" s="282"/>
      <c r="FP28" s="282"/>
      <c r="FQ28" s="282"/>
      <c r="FR28" s="282"/>
      <c r="FS28" s="282"/>
      <c r="FT28" s="282"/>
      <c r="FU28" s="282"/>
      <c r="FV28" s="282"/>
      <c r="FW28" s="282"/>
      <c r="FX28" s="282"/>
      <c r="FY28" s="282"/>
      <c r="FZ28" s="282"/>
      <c r="GA28" s="282"/>
      <c r="GB28" s="282"/>
      <c r="GC28" s="282"/>
      <c r="GD28" s="282"/>
      <c r="GE28" s="282"/>
      <c r="GF28" s="282"/>
      <c r="GG28" s="282"/>
      <c r="GH28" s="282"/>
      <c r="GI28" s="282"/>
      <c r="GJ28" s="282"/>
      <c r="GK28" s="282"/>
      <c r="GL28" s="282"/>
      <c r="GM28" s="282"/>
      <c r="GN28" s="282"/>
      <c r="GO28" s="282"/>
      <c r="GP28" s="282"/>
      <c r="GQ28" s="282"/>
      <c r="GR28" s="282"/>
      <c r="GS28" s="282"/>
      <c r="GT28" s="282"/>
      <c r="GU28" s="282"/>
      <c r="GV28" s="282"/>
      <c r="GW28" s="282"/>
      <c r="GX28" s="282"/>
      <c r="GY28" s="282"/>
      <c r="GZ28" s="282"/>
      <c r="HA28" s="282"/>
      <c r="HB28" s="282"/>
      <c r="HC28" s="282"/>
      <c r="HD28" s="282"/>
      <c r="HE28" s="282"/>
      <c r="HF28" s="282"/>
      <c r="HG28" s="282"/>
      <c r="HH28" s="282"/>
      <c r="HI28" s="282"/>
      <c r="HJ28" s="282"/>
      <c r="HK28" s="282"/>
      <c r="HL28" s="282"/>
      <c r="HM28" s="282"/>
      <c r="HN28" s="282"/>
      <c r="HO28" s="282"/>
      <c r="HP28" s="282"/>
      <c r="HQ28" s="282"/>
      <c r="HR28" s="282"/>
      <c r="HS28" s="282"/>
      <c r="HT28" s="282"/>
      <c r="HU28" s="282"/>
      <c r="HV28" s="282"/>
      <c r="HW28" s="282"/>
      <c r="HX28" s="282"/>
      <c r="HY28" s="282"/>
      <c r="HZ28" s="282"/>
      <c r="IA28" s="282"/>
      <c r="IB28" s="282"/>
      <c r="IC28" s="282"/>
      <c r="ID28" s="282"/>
      <c r="IE28" s="282"/>
      <c r="IF28" s="282"/>
      <c r="IG28" s="282"/>
      <c r="IH28" s="282"/>
      <c r="II28" s="282"/>
      <c r="IJ28" s="282"/>
      <c r="IK28" s="282"/>
      <c r="IL28" s="282"/>
      <c r="IM28" s="282"/>
      <c r="IN28" s="282"/>
      <c r="IO28" s="282"/>
      <c r="IP28" s="282"/>
      <c r="IQ28" s="282"/>
      <c r="IR28" s="282"/>
      <c r="IS28" s="282"/>
      <c r="IT28" s="282"/>
      <c r="IU28" s="282"/>
      <c r="IV28" s="282"/>
      <c r="IW28" s="282"/>
      <c r="IX28" s="282"/>
    </row>
    <row r="29" spans="1:258" s="125" customFormat="1" ht="18" customHeight="1" x14ac:dyDescent="0.2">
      <c r="A29" s="282"/>
      <c r="B29" s="234" t="s">
        <v>49</v>
      </c>
      <c r="C29" s="407">
        <v>2495</v>
      </c>
      <c r="D29" s="997">
        <v>52.28</v>
      </c>
      <c r="E29" s="277"/>
      <c r="F29" s="239">
        <v>1427</v>
      </c>
      <c r="G29" s="997">
        <v>204.49</v>
      </c>
      <c r="H29" s="277"/>
      <c r="I29" s="283">
        <v>1427</v>
      </c>
      <c r="J29" s="997">
        <v>251.17</v>
      </c>
      <c r="K29" s="512"/>
      <c r="L29" s="512">
        <f t="shared" si="1"/>
        <v>10</v>
      </c>
      <c r="M29" s="512">
        <v>17</v>
      </c>
      <c r="N29" s="512">
        <f t="shared" si="2"/>
        <v>15</v>
      </c>
      <c r="O29" s="513" t="str">
        <f t="shared" si="0"/>
        <v>Navarra, Comunidad Foral de</v>
      </c>
      <c r="P29" s="516">
        <f t="shared" si="3"/>
        <v>175.57</v>
      </c>
      <c r="Q29" s="511"/>
      <c r="R29" s="511"/>
      <c r="S29" s="514"/>
      <c r="T29" s="514"/>
      <c r="U29" s="514"/>
      <c r="V29" s="514"/>
      <c r="W29" s="282"/>
      <c r="X29" s="282"/>
      <c r="Y29" s="282"/>
      <c r="Z29" s="282"/>
      <c r="AA29" s="282"/>
      <c r="AB29" s="282"/>
      <c r="AC29" s="282"/>
      <c r="AD29" s="282"/>
      <c r="AE29" s="282"/>
      <c r="AF29" s="282"/>
      <c r="AG29" s="282"/>
      <c r="AH29" s="282"/>
      <c r="AI29" s="282"/>
      <c r="AJ29" s="282"/>
      <c r="AK29" s="282"/>
      <c r="AL29" s="282"/>
      <c r="AM29" s="282"/>
      <c r="AN29" s="282"/>
      <c r="AO29" s="282"/>
      <c r="AP29" s="282"/>
      <c r="AQ29" s="282"/>
      <c r="AR29" s="282"/>
      <c r="AS29" s="282"/>
      <c r="AT29" s="282"/>
      <c r="AU29" s="282"/>
      <c r="AV29" s="282"/>
      <c r="AW29" s="282"/>
      <c r="AX29" s="282"/>
      <c r="AY29" s="282"/>
      <c r="AZ29" s="282"/>
      <c r="BA29" s="282"/>
      <c r="BB29" s="282"/>
      <c r="BC29" s="282"/>
      <c r="BD29" s="282"/>
      <c r="BE29" s="282"/>
      <c r="BF29" s="282"/>
      <c r="BG29" s="282"/>
      <c r="BH29" s="282"/>
      <c r="BI29" s="282"/>
      <c r="BJ29" s="282"/>
      <c r="BK29" s="282"/>
      <c r="BL29" s="282"/>
      <c r="BM29" s="282"/>
      <c r="BN29" s="282"/>
      <c r="BO29" s="282"/>
      <c r="BP29" s="282"/>
      <c r="BQ29" s="282"/>
      <c r="BR29" s="282"/>
      <c r="BS29" s="282"/>
      <c r="BT29" s="282"/>
      <c r="BU29" s="282"/>
      <c r="BV29" s="282"/>
      <c r="BW29" s="282"/>
      <c r="BX29" s="282"/>
      <c r="BY29" s="282"/>
      <c r="BZ29" s="282"/>
      <c r="CA29" s="282"/>
      <c r="CB29" s="282"/>
      <c r="CC29" s="282"/>
      <c r="CD29" s="282"/>
      <c r="CE29" s="282"/>
      <c r="CF29" s="282"/>
      <c r="CG29" s="282"/>
      <c r="CH29" s="282"/>
      <c r="CI29" s="282"/>
      <c r="CJ29" s="282"/>
      <c r="CK29" s="282"/>
      <c r="CL29" s="282"/>
      <c r="CM29" s="282"/>
      <c r="CN29" s="282"/>
      <c r="CO29" s="282"/>
      <c r="CP29" s="282"/>
      <c r="CQ29" s="282"/>
      <c r="CR29" s="282"/>
      <c r="CS29" s="282"/>
      <c r="CT29" s="282"/>
      <c r="CU29" s="282"/>
      <c r="CV29" s="282"/>
      <c r="CW29" s="282"/>
      <c r="CX29" s="282"/>
      <c r="CY29" s="282"/>
      <c r="CZ29" s="282"/>
      <c r="DA29" s="282"/>
      <c r="DB29" s="282"/>
      <c r="DC29" s="282"/>
      <c r="DD29" s="282"/>
      <c r="DE29" s="282"/>
      <c r="DF29" s="282"/>
      <c r="DG29" s="282"/>
      <c r="DH29" s="282"/>
      <c r="DI29" s="282"/>
      <c r="DJ29" s="282"/>
      <c r="DK29" s="282"/>
      <c r="DL29" s="282"/>
      <c r="DM29" s="282"/>
      <c r="DN29" s="282"/>
      <c r="DO29" s="282"/>
      <c r="DP29" s="282"/>
      <c r="DQ29" s="282"/>
      <c r="DR29" s="282"/>
      <c r="DS29" s="282"/>
      <c r="DT29" s="282"/>
      <c r="DU29" s="282"/>
      <c r="DV29" s="282"/>
      <c r="DW29" s="282"/>
      <c r="DX29" s="282"/>
      <c r="DY29" s="282"/>
      <c r="DZ29" s="282"/>
      <c r="EA29" s="282"/>
      <c r="EB29" s="282"/>
      <c r="EC29" s="282"/>
      <c r="ED29" s="282"/>
      <c r="EE29" s="282"/>
      <c r="EF29" s="282"/>
      <c r="EG29" s="282"/>
      <c r="EH29" s="282"/>
      <c r="EI29" s="282"/>
      <c r="EJ29" s="282"/>
      <c r="EK29" s="282"/>
      <c r="EL29" s="282"/>
      <c r="EM29" s="282"/>
      <c r="EN29" s="282"/>
      <c r="EO29" s="282"/>
      <c r="EP29" s="282"/>
      <c r="EQ29" s="282"/>
      <c r="ER29" s="282"/>
      <c r="ES29" s="282"/>
      <c r="ET29" s="282"/>
      <c r="EU29" s="282"/>
      <c r="EV29" s="282"/>
      <c r="EW29" s="282"/>
      <c r="EX29" s="282"/>
      <c r="EY29" s="282"/>
      <c r="EZ29" s="282"/>
      <c r="FA29" s="282"/>
      <c r="FB29" s="282"/>
      <c r="FC29" s="282"/>
      <c r="FD29" s="282"/>
      <c r="FE29" s="282"/>
      <c r="FF29" s="282"/>
      <c r="FG29" s="282"/>
      <c r="FH29" s="282"/>
      <c r="FI29" s="282"/>
      <c r="FJ29" s="282"/>
      <c r="FK29" s="282"/>
      <c r="FL29" s="282"/>
      <c r="FM29" s="282"/>
      <c r="FN29" s="282"/>
      <c r="FO29" s="282"/>
      <c r="FP29" s="282"/>
      <c r="FQ29" s="282"/>
      <c r="FR29" s="282"/>
      <c r="FS29" s="282"/>
      <c r="FT29" s="282"/>
      <c r="FU29" s="282"/>
      <c r="FV29" s="282"/>
      <c r="FW29" s="282"/>
      <c r="FX29" s="282"/>
      <c r="FY29" s="282"/>
      <c r="FZ29" s="282"/>
      <c r="GA29" s="282"/>
      <c r="GB29" s="282"/>
      <c r="GC29" s="282"/>
      <c r="GD29" s="282"/>
      <c r="GE29" s="282"/>
      <c r="GF29" s="282"/>
      <c r="GG29" s="282"/>
      <c r="GH29" s="282"/>
      <c r="GI29" s="282"/>
      <c r="GJ29" s="282"/>
      <c r="GK29" s="282"/>
      <c r="GL29" s="282"/>
      <c r="GM29" s="282"/>
      <c r="GN29" s="282"/>
      <c r="GO29" s="282"/>
      <c r="GP29" s="282"/>
      <c r="GQ29" s="282"/>
      <c r="GR29" s="282"/>
      <c r="GS29" s="282"/>
      <c r="GT29" s="282"/>
      <c r="GU29" s="282"/>
      <c r="GV29" s="282"/>
      <c r="GW29" s="282"/>
      <c r="GX29" s="282"/>
      <c r="GY29" s="282"/>
      <c r="GZ29" s="282"/>
      <c r="HA29" s="282"/>
      <c r="HB29" s="282"/>
      <c r="HC29" s="282"/>
      <c r="HD29" s="282"/>
      <c r="HE29" s="282"/>
      <c r="HF29" s="282"/>
      <c r="HG29" s="282"/>
      <c r="HH29" s="282"/>
      <c r="HI29" s="282"/>
      <c r="HJ29" s="282"/>
      <c r="HK29" s="282"/>
      <c r="HL29" s="282"/>
      <c r="HM29" s="282"/>
      <c r="HN29" s="282"/>
      <c r="HO29" s="282"/>
      <c r="HP29" s="282"/>
      <c r="HQ29" s="282"/>
      <c r="HR29" s="282"/>
      <c r="HS29" s="282"/>
      <c r="HT29" s="282"/>
      <c r="HU29" s="282"/>
      <c r="HV29" s="282"/>
      <c r="HW29" s="282"/>
      <c r="HX29" s="282"/>
      <c r="HY29" s="282"/>
      <c r="HZ29" s="282"/>
      <c r="IA29" s="282"/>
      <c r="IB29" s="282"/>
      <c r="IC29" s="282"/>
      <c r="ID29" s="282"/>
      <c r="IE29" s="282"/>
      <c r="IF29" s="282"/>
      <c r="IG29" s="282"/>
      <c r="IH29" s="282"/>
      <c r="II29" s="282"/>
      <c r="IJ29" s="282"/>
      <c r="IK29" s="282"/>
      <c r="IL29" s="282"/>
      <c r="IM29" s="282"/>
      <c r="IN29" s="282"/>
      <c r="IO29" s="282"/>
      <c r="IP29" s="282"/>
      <c r="IQ29" s="282"/>
      <c r="IR29" s="282"/>
      <c r="IS29" s="282"/>
      <c r="IT29" s="282"/>
      <c r="IU29" s="282"/>
      <c r="IV29" s="282"/>
      <c r="IW29" s="282"/>
      <c r="IX29" s="282"/>
    </row>
    <row r="30" spans="1:258" s="125" customFormat="1" ht="18" customHeight="1" x14ac:dyDescent="0.2">
      <c r="A30" s="282"/>
      <c r="B30" s="234" t="s">
        <v>42</v>
      </c>
      <c r="C30" s="239">
        <v>413</v>
      </c>
      <c r="D30" s="998">
        <v>36.71</v>
      </c>
      <c r="E30" s="277"/>
      <c r="F30" s="239">
        <v>244</v>
      </c>
      <c r="G30" s="998">
        <v>29.7</v>
      </c>
      <c r="H30" s="277"/>
      <c r="I30" s="283">
        <v>244</v>
      </c>
      <c r="J30" s="998">
        <v>65.59</v>
      </c>
      <c r="K30" s="512"/>
      <c r="L30" s="512">
        <f t="shared" si="1"/>
        <v>20</v>
      </c>
      <c r="M30" s="512">
        <v>18</v>
      </c>
      <c r="N30" s="512">
        <f t="shared" si="2"/>
        <v>16</v>
      </c>
      <c r="O30" s="513" t="str">
        <f t="shared" si="0"/>
        <v>País Vasco*</v>
      </c>
      <c r="P30" s="516">
        <f t="shared" si="3"/>
        <v>137.94999999999999</v>
      </c>
      <c r="Q30" s="232"/>
      <c r="R30" s="232"/>
      <c r="S30" s="514"/>
      <c r="T30" s="514"/>
      <c r="U30" s="514"/>
      <c r="V30" s="514"/>
      <c r="W30" s="282"/>
      <c r="X30" s="282"/>
      <c r="Y30" s="282"/>
      <c r="Z30" s="282"/>
      <c r="AA30" s="282"/>
      <c r="AB30" s="282"/>
      <c r="AC30" s="282"/>
      <c r="AD30" s="282"/>
      <c r="AE30" s="282"/>
      <c r="AF30" s="282"/>
      <c r="AG30" s="282"/>
      <c r="AH30" s="282"/>
      <c r="AI30" s="282"/>
      <c r="AJ30" s="282"/>
      <c r="AK30" s="282"/>
      <c r="AL30" s="282"/>
      <c r="AM30" s="282"/>
      <c r="AN30" s="282"/>
      <c r="AO30" s="282"/>
      <c r="AP30" s="282"/>
      <c r="AQ30" s="282"/>
      <c r="AR30" s="282"/>
      <c r="AS30" s="282"/>
      <c r="AT30" s="282"/>
      <c r="AU30" s="282"/>
      <c r="AV30" s="282"/>
      <c r="AW30" s="282"/>
      <c r="AX30" s="282"/>
      <c r="AY30" s="282"/>
      <c r="AZ30" s="282"/>
      <c r="BA30" s="282"/>
      <c r="BB30" s="282"/>
      <c r="BC30" s="282"/>
      <c r="BD30" s="282"/>
      <c r="BE30" s="282"/>
      <c r="BF30" s="282"/>
      <c r="BG30" s="282"/>
      <c r="BH30" s="282"/>
      <c r="BI30" s="282"/>
      <c r="BJ30" s="282"/>
      <c r="BK30" s="282"/>
      <c r="BL30" s="282"/>
      <c r="BM30" s="282"/>
      <c r="BN30" s="282"/>
      <c r="BO30" s="282"/>
      <c r="BP30" s="282"/>
      <c r="BQ30" s="282"/>
      <c r="BR30" s="282"/>
      <c r="BS30" s="282"/>
      <c r="BT30" s="282"/>
      <c r="BU30" s="282"/>
      <c r="BV30" s="282"/>
      <c r="BW30" s="282"/>
      <c r="BX30" s="282"/>
      <c r="BY30" s="282"/>
      <c r="BZ30" s="282"/>
      <c r="CA30" s="282"/>
      <c r="CB30" s="282"/>
      <c r="CC30" s="282"/>
      <c r="CD30" s="282"/>
      <c r="CE30" s="282"/>
      <c r="CF30" s="282"/>
      <c r="CG30" s="282"/>
      <c r="CH30" s="282"/>
      <c r="CI30" s="282"/>
      <c r="CJ30" s="282"/>
      <c r="CK30" s="282"/>
      <c r="CL30" s="282"/>
      <c r="CM30" s="282"/>
      <c r="CN30" s="282"/>
      <c r="CO30" s="282"/>
      <c r="CP30" s="282"/>
      <c r="CQ30" s="282"/>
      <c r="CR30" s="282"/>
      <c r="CS30" s="282"/>
      <c r="CT30" s="282"/>
      <c r="CU30" s="282"/>
      <c r="CV30" s="282"/>
      <c r="CW30" s="282"/>
      <c r="CX30" s="282"/>
      <c r="CY30" s="282"/>
      <c r="CZ30" s="282"/>
      <c r="DA30" s="282"/>
      <c r="DB30" s="282"/>
      <c r="DC30" s="282"/>
      <c r="DD30" s="282"/>
      <c r="DE30" s="282"/>
      <c r="DF30" s="282"/>
      <c r="DG30" s="282"/>
      <c r="DH30" s="282"/>
      <c r="DI30" s="282"/>
      <c r="DJ30" s="282"/>
      <c r="DK30" s="282"/>
      <c r="DL30" s="282"/>
      <c r="DM30" s="282"/>
      <c r="DN30" s="282"/>
      <c r="DO30" s="282"/>
      <c r="DP30" s="282"/>
      <c r="DQ30" s="282"/>
      <c r="DR30" s="282"/>
      <c r="DS30" s="282"/>
      <c r="DT30" s="282"/>
      <c r="DU30" s="282"/>
      <c r="DV30" s="282"/>
      <c r="DW30" s="282"/>
      <c r="DX30" s="282"/>
      <c r="DY30" s="282"/>
      <c r="DZ30" s="282"/>
      <c r="EA30" s="282"/>
      <c r="EB30" s="282"/>
      <c r="EC30" s="282"/>
      <c r="ED30" s="282"/>
      <c r="EE30" s="282"/>
      <c r="EF30" s="282"/>
      <c r="EG30" s="282"/>
      <c r="EH30" s="282"/>
      <c r="EI30" s="282"/>
      <c r="EJ30" s="282"/>
      <c r="EK30" s="282"/>
      <c r="EL30" s="282"/>
      <c r="EM30" s="282"/>
      <c r="EN30" s="282"/>
      <c r="EO30" s="282"/>
      <c r="EP30" s="282"/>
      <c r="EQ30" s="282"/>
      <c r="ER30" s="282"/>
      <c r="ES30" s="282"/>
      <c r="ET30" s="282"/>
      <c r="EU30" s="282"/>
      <c r="EV30" s="282"/>
      <c r="EW30" s="282"/>
      <c r="EX30" s="282"/>
      <c r="EY30" s="282"/>
      <c r="EZ30" s="282"/>
      <c r="FA30" s="282"/>
      <c r="FB30" s="282"/>
      <c r="FC30" s="282"/>
      <c r="FD30" s="282"/>
      <c r="FE30" s="282"/>
      <c r="FF30" s="282"/>
      <c r="FG30" s="282"/>
      <c r="FH30" s="282"/>
      <c r="FI30" s="282"/>
      <c r="FJ30" s="282"/>
      <c r="FK30" s="282"/>
      <c r="FL30" s="282"/>
      <c r="FM30" s="282"/>
      <c r="FN30" s="282"/>
      <c r="FO30" s="282"/>
      <c r="FP30" s="282"/>
      <c r="FQ30" s="282"/>
      <c r="FR30" s="282"/>
      <c r="FS30" s="282"/>
      <c r="FT30" s="282"/>
      <c r="FU30" s="282"/>
      <c r="FV30" s="282"/>
      <c r="FW30" s="282"/>
      <c r="FX30" s="282"/>
      <c r="FY30" s="282"/>
      <c r="FZ30" s="282"/>
      <c r="GA30" s="282"/>
      <c r="GB30" s="282"/>
      <c r="GC30" s="282"/>
      <c r="GD30" s="282"/>
      <c r="GE30" s="282"/>
      <c r="GF30" s="282"/>
      <c r="GG30" s="282"/>
      <c r="GH30" s="282"/>
      <c r="GI30" s="282"/>
      <c r="GJ30" s="282"/>
      <c r="GK30" s="282"/>
      <c r="GL30" s="282"/>
      <c r="GM30" s="282"/>
      <c r="GN30" s="282"/>
      <c r="GO30" s="282"/>
      <c r="GP30" s="282"/>
      <c r="GQ30" s="282"/>
      <c r="GR30" s="282"/>
      <c r="GS30" s="282"/>
      <c r="GT30" s="282"/>
      <c r="GU30" s="282"/>
      <c r="GV30" s="282"/>
      <c r="GW30" s="282"/>
      <c r="GX30" s="282"/>
      <c r="GY30" s="282"/>
      <c r="GZ30" s="282"/>
      <c r="HA30" s="282"/>
      <c r="HB30" s="282"/>
      <c r="HC30" s="282"/>
      <c r="HD30" s="282"/>
      <c r="HE30" s="282"/>
      <c r="HF30" s="282"/>
      <c r="HG30" s="282"/>
      <c r="HH30" s="282"/>
      <c r="HI30" s="282"/>
      <c r="HJ30" s="282"/>
      <c r="HK30" s="282"/>
      <c r="HL30" s="282"/>
      <c r="HM30" s="282"/>
      <c r="HN30" s="282"/>
      <c r="HO30" s="282"/>
      <c r="HP30" s="282"/>
      <c r="HQ30" s="282"/>
      <c r="HR30" s="282"/>
      <c r="HS30" s="282"/>
      <c r="HT30" s="282"/>
      <c r="HU30" s="282"/>
      <c r="HV30" s="282"/>
      <c r="HW30" s="282"/>
      <c r="HX30" s="282"/>
      <c r="HY30" s="282"/>
      <c r="HZ30" s="282"/>
      <c r="IA30" s="282"/>
      <c r="IB30" s="282"/>
      <c r="IC30" s="282"/>
      <c r="ID30" s="282"/>
      <c r="IE30" s="282"/>
      <c r="IF30" s="282"/>
      <c r="IG30" s="282"/>
      <c r="IH30" s="282"/>
      <c r="II30" s="282"/>
      <c r="IJ30" s="282"/>
      <c r="IK30" s="282"/>
      <c r="IL30" s="282"/>
      <c r="IM30" s="282"/>
      <c r="IN30" s="282"/>
      <c r="IO30" s="282"/>
      <c r="IP30" s="282"/>
      <c r="IQ30" s="282"/>
      <c r="IR30" s="282"/>
      <c r="IS30" s="282"/>
      <c r="IT30" s="282"/>
      <c r="IU30" s="282"/>
      <c r="IV30" s="282"/>
      <c r="IW30" s="282"/>
      <c r="IX30" s="282"/>
    </row>
    <row r="31" spans="1:258" s="125" customFormat="1" ht="18" customHeight="1" x14ac:dyDescent="0.2">
      <c r="A31" s="282"/>
      <c r="B31" s="503" t="s">
        <v>50</v>
      </c>
      <c r="C31" s="504">
        <v>369</v>
      </c>
      <c r="D31" s="999">
        <v>149.88999999999999</v>
      </c>
      <c r="E31" s="233"/>
      <c r="F31" s="504">
        <v>245</v>
      </c>
      <c r="G31" s="999">
        <v>91.23</v>
      </c>
      <c r="H31" s="233"/>
      <c r="I31" s="504">
        <v>245</v>
      </c>
      <c r="J31" s="999">
        <v>226.09</v>
      </c>
      <c r="K31" s="512"/>
      <c r="L31" s="512">
        <f t="shared" si="1"/>
        <v>12</v>
      </c>
      <c r="M31" s="512">
        <v>19</v>
      </c>
      <c r="N31" s="512">
        <f t="shared" si="2"/>
        <v>7</v>
      </c>
      <c r="O31" s="513" t="str">
        <f t="shared" si="0"/>
        <v>Castilla y León*</v>
      </c>
      <c r="P31" s="516">
        <f t="shared" si="3"/>
        <v>123.3</v>
      </c>
      <c r="Q31" s="431"/>
      <c r="R31" s="431"/>
      <c r="S31" s="514"/>
      <c r="T31" s="514"/>
      <c r="U31" s="514"/>
      <c r="V31" s="514"/>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AZ31" s="282"/>
      <c r="BA31" s="282"/>
      <c r="BB31" s="282"/>
      <c r="BC31" s="282"/>
      <c r="BD31" s="282"/>
      <c r="BE31" s="282"/>
      <c r="BF31" s="282"/>
      <c r="BG31" s="282"/>
      <c r="BH31" s="282"/>
      <c r="BI31" s="282"/>
      <c r="BJ31" s="282"/>
      <c r="BK31" s="282"/>
      <c r="BL31" s="282"/>
      <c r="BM31" s="282"/>
      <c r="BN31" s="282"/>
      <c r="BO31" s="282"/>
      <c r="BP31" s="282"/>
      <c r="BQ31" s="282"/>
      <c r="BR31" s="282"/>
      <c r="BS31" s="282"/>
      <c r="BT31" s="282"/>
      <c r="BU31" s="282"/>
      <c r="BV31" s="282"/>
      <c r="BW31" s="282"/>
      <c r="BX31" s="282"/>
      <c r="BY31" s="282"/>
      <c r="BZ31" s="282"/>
      <c r="CA31" s="282"/>
      <c r="CB31" s="282"/>
      <c r="CC31" s="282"/>
      <c r="CD31" s="282"/>
      <c r="CE31" s="282"/>
      <c r="CF31" s="282"/>
      <c r="CG31" s="282"/>
      <c r="CH31" s="282"/>
      <c r="CI31" s="282"/>
      <c r="CJ31" s="282"/>
      <c r="CK31" s="282"/>
      <c r="CL31" s="282"/>
      <c r="CM31" s="282"/>
      <c r="CN31" s="282"/>
      <c r="CO31" s="282"/>
      <c r="CP31" s="282"/>
      <c r="CQ31" s="282"/>
      <c r="CR31" s="282"/>
      <c r="CS31" s="282"/>
      <c r="CT31" s="282"/>
      <c r="CU31" s="282"/>
      <c r="CV31" s="282"/>
      <c r="CW31" s="282"/>
      <c r="CX31" s="282"/>
      <c r="CY31" s="282"/>
      <c r="CZ31" s="282"/>
      <c r="DA31" s="282"/>
      <c r="DB31" s="282"/>
      <c r="DC31" s="282"/>
      <c r="DD31" s="282"/>
      <c r="DE31" s="282"/>
      <c r="DF31" s="282"/>
      <c r="DG31" s="282"/>
      <c r="DH31" s="282"/>
      <c r="DI31" s="282"/>
      <c r="DJ31" s="282"/>
      <c r="DK31" s="282"/>
      <c r="DL31" s="282"/>
      <c r="DM31" s="282"/>
      <c r="DN31" s="282"/>
      <c r="DO31" s="282"/>
      <c r="DP31" s="282"/>
      <c r="DQ31" s="282"/>
      <c r="DR31" s="282"/>
      <c r="DS31" s="282"/>
      <c r="DT31" s="282"/>
      <c r="DU31" s="282"/>
      <c r="DV31" s="282"/>
      <c r="DW31" s="282"/>
      <c r="DX31" s="282"/>
      <c r="DY31" s="282"/>
      <c r="DZ31" s="282"/>
      <c r="EA31" s="282"/>
      <c r="EB31" s="282"/>
      <c r="EC31" s="282"/>
      <c r="ED31" s="282"/>
      <c r="EE31" s="282"/>
      <c r="EF31" s="282"/>
      <c r="EG31" s="282"/>
      <c r="EH31" s="282"/>
      <c r="EI31" s="282"/>
      <c r="EJ31" s="282"/>
      <c r="EK31" s="282"/>
      <c r="EL31" s="282"/>
      <c r="EM31" s="282"/>
      <c r="EN31" s="282"/>
      <c r="EO31" s="282"/>
      <c r="EP31" s="282"/>
      <c r="EQ31" s="282"/>
      <c r="ER31" s="282"/>
      <c r="ES31" s="282"/>
      <c r="ET31" s="282"/>
      <c r="EU31" s="282"/>
      <c r="EV31" s="282"/>
      <c r="EW31" s="282"/>
      <c r="EX31" s="282"/>
      <c r="EY31" s="282"/>
      <c r="EZ31" s="282"/>
      <c r="FA31" s="282"/>
      <c r="FB31" s="282"/>
      <c r="FC31" s="282"/>
      <c r="FD31" s="282"/>
      <c r="FE31" s="282"/>
      <c r="FF31" s="282"/>
      <c r="FG31" s="282"/>
      <c r="FH31" s="282"/>
      <c r="FI31" s="282"/>
      <c r="FJ31" s="282"/>
      <c r="FK31" s="282"/>
      <c r="FL31" s="282"/>
      <c r="FM31" s="282"/>
      <c r="FN31" s="282"/>
      <c r="FO31" s="282"/>
      <c r="FP31" s="282"/>
      <c r="FQ31" s="282"/>
      <c r="FR31" s="282"/>
      <c r="FS31" s="282"/>
      <c r="FT31" s="282"/>
      <c r="FU31" s="282"/>
      <c r="FV31" s="282"/>
      <c r="FW31" s="282"/>
      <c r="FX31" s="282"/>
      <c r="FY31" s="282"/>
      <c r="FZ31" s="282"/>
      <c r="GA31" s="282"/>
      <c r="GB31" s="282"/>
      <c r="GC31" s="282"/>
      <c r="GD31" s="282"/>
      <c r="GE31" s="282"/>
      <c r="GF31" s="282"/>
      <c r="GG31" s="282"/>
      <c r="GH31" s="282"/>
      <c r="GI31" s="282"/>
      <c r="GJ31" s="282"/>
      <c r="GK31" s="282"/>
      <c r="GL31" s="282"/>
      <c r="GM31" s="282"/>
      <c r="GN31" s="282"/>
      <c r="GO31" s="282"/>
      <c r="GP31" s="282"/>
      <c r="GQ31" s="282"/>
      <c r="GR31" s="282"/>
      <c r="GS31" s="282"/>
      <c r="GT31" s="282"/>
      <c r="GU31" s="282"/>
      <c r="GV31" s="282"/>
      <c r="GW31" s="282"/>
      <c r="GX31" s="282"/>
      <c r="GY31" s="282"/>
      <c r="GZ31" s="282"/>
      <c r="HA31" s="282"/>
      <c r="HB31" s="282"/>
      <c r="HC31" s="282"/>
      <c r="HD31" s="282"/>
      <c r="HE31" s="282"/>
      <c r="HF31" s="282"/>
      <c r="HG31" s="282"/>
      <c r="HH31" s="282"/>
      <c r="HI31" s="282"/>
      <c r="HJ31" s="282"/>
      <c r="HK31" s="282"/>
      <c r="HL31" s="282"/>
      <c r="HM31" s="282"/>
      <c r="HN31" s="282"/>
      <c r="HO31" s="282"/>
      <c r="HP31" s="282"/>
      <c r="HQ31" s="282"/>
      <c r="HR31" s="282"/>
      <c r="HS31" s="282"/>
      <c r="HT31" s="282"/>
      <c r="HU31" s="282"/>
      <c r="HV31" s="282"/>
      <c r="HW31" s="282"/>
      <c r="HX31" s="282"/>
      <c r="HY31" s="282"/>
      <c r="HZ31" s="282"/>
      <c r="IA31" s="282"/>
      <c r="IB31" s="282"/>
      <c r="IC31" s="282"/>
      <c r="ID31" s="282"/>
      <c r="IE31" s="282"/>
      <c r="IF31" s="282"/>
      <c r="IG31" s="282"/>
      <c r="IH31" s="282"/>
      <c r="II31" s="282"/>
      <c r="IJ31" s="282"/>
      <c r="IK31" s="282"/>
      <c r="IL31" s="282"/>
      <c r="IM31" s="282"/>
      <c r="IN31" s="282"/>
      <c r="IO31" s="282"/>
      <c r="IP31" s="282"/>
      <c r="IQ31" s="282"/>
      <c r="IR31" s="282"/>
      <c r="IS31" s="282"/>
      <c r="IT31" s="282"/>
      <c r="IU31" s="282"/>
      <c r="IV31" s="282"/>
      <c r="IW31" s="282"/>
      <c r="IX31" s="282"/>
    </row>
    <row r="32" spans="1:258" s="125" customFormat="1" ht="5.25" customHeight="1" x14ac:dyDescent="0.2">
      <c r="A32" s="282"/>
      <c r="B32" s="294"/>
      <c r="C32" s="222"/>
      <c r="D32" s="250"/>
      <c r="E32" s="294"/>
      <c r="F32" s="294"/>
      <c r="G32" s="295"/>
      <c r="H32" s="294"/>
      <c r="I32" s="257"/>
      <c r="J32" s="295"/>
      <c r="K32" s="515"/>
      <c r="L32" s="512"/>
      <c r="M32" s="512">
        <v>20</v>
      </c>
      <c r="N32" s="512">
        <f t="shared" si="2"/>
        <v>18</v>
      </c>
      <c r="O32" s="513" t="str">
        <f t="shared" si="0"/>
        <v>Ceuta</v>
      </c>
      <c r="P32" s="516">
        <f t="shared" si="3"/>
        <v>65.59</v>
      </c>
      <c r="Q32" s="440"/>
      <c r="R32" s="440"/>
      <c r="S32" s="514"/>
      <c r="T32" s="514"/>
      <c r="U32" s="514"/>
      <c r="V32" s="514"/>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2"/>
      <c r="BC32" s="282"/>
      <c r="BD32" s="282"/>
      <c r="BE32" s="282"/>
      <c r="BF32" s="282"/>
      <c r="BG32" s="282"/>
      <c r="BH32" s="282"/>
      <c r="BI32" s="282"/>
      <c r="BJ32" s="282"/>
      <c r="BK32" s="282"/>
      <c r="BL32" s="282"/>
      <c r="BM32" s="282"/>
      <c r="BN32" s="282"/>
      <c r="BO32" s="282"/>
      <c r="BP32" s="282"/>
      <c r="BQ32" s="282"/>
      <c r="BR32" s="282"/>
      <c r="BS32" s="282"/>
      <c r="BT32" s="282"/>
      <c r="BU32" s="282"/>
      <c r="BV32" s="282"/>
      <c r="BW32" s="282"/>
      <c r="BX32" s="282"/>
      <c r="BY32" s="282"/>
      <c r="BZ32" s="282"/>
      <c r="CA32" s="282"/>
      <c r="CB32" s="282"/>
      <c r="CC32" s="282"/>
      <c r="CD32" s="282"/>
      <c r="CE32" s="282"/>
      <c r="CF32" s="282"/>
      <c r="CG32" s="282"/>
      <c r="CH32" s="282"/>
      <c r="CI32" s="282"/>
      <c r="CJ32" s="282"/>
      <c r="CK32" s="282"/>
      <c r="CL32" s="282"/>
      <c r="CM32" s="282"/>
      <c r="CN32" s="282"/>
      <c r="CO32" s="282"/>
      <c r="CP32" s="282"/>
      <c r="CQ32" s="282"/>
      <c r="CR32" s="282"/>
      <c r="CS32" s="282"/>
      <c r="CT32" s="282"/>
      <c r="CU32" s="282"/>
      <c r="CV32" s="282"/>
      <c r="CW32" s="282"/>
      <c r="CX32" s="282"/>
      <c r="CY32" s="282"/>
      <c r="CZ32" s="282"/>
      <c r="DA32" s="282"/>
      <c r="DB32" s="282"/>
      <c r="DC32" s="282"/>
      <c r="DD32" s="282"/>
      <c r="DE32" s="282"/>
      <c r="DF32" s="282"/>
      <c r="DG32" s="282"/>
      <c r="DH32" s="282"/>
      <c r="DI32" s="282"/>
      <c r="DJ32" s="282"/>
      <c r="DK32" s="282"/>
      <c r="DL32" s="282"/>
      <c r="DM32" s="282"/>
      <c r="DN32" s="282"/>
      <c r="DO32" s="282"/>
      <c r="DP32" s="282"/>
      <c r="DQ32" s="282"/>
      <c r="DR32" s="282"/>
      <c r="DS32" s="282"/>
      <c r="DT32" s="282"/>
      <c r="DU32" s="282"/>
      <c r="DV32" s="282"/>
      <c r="DW32" s="282"/>
      <c r="DX32" s="282"/>
      <c r="DY32" s="282"/>
      <c r="DZ32" s="282"/>
      <c r="EA32" s="282"/>
      <c r="EB32" s="282"/>
      <c r="EC32" s="282"/>
      <c r="ED32" s="282"/>
      <c r="EE32" s="282"/>
      <c r="EF32" s="282"/>
      <c r="EG32" s="282"/>
      <c r="EH32" s="282"/>
      <c r="EI32" s="282"/>
      <c r="EJ32" s="282"/>
      <c r="EK32" s="282"/>
      <c r="EL32" s="282"/>
      <c r="EM32" s="282"/>
      <c r="EN32" s="282"/>
      <c r="EO32" s="282"/>
      <c r="EP32" s="282"/>
      <c r="EQ32" s="282"/>
      <c r="ER32" s="282"/>
      <c r="ES32" s="282"/>
      <c r="ET32" s="282"/>
      <c r="EU32" s="282"/>
      <c r="EV32" s="282"/>
      <c r="EW32" s="282"/>
      <c r="EX32" s="282"/>
      <c r="EY32" s="282"/>
      <c r="EZ32" s="282"/>
      <c r="FA32" s="282"/>
      <c r="FB32" s="282"/>
      <c r="FC32" s="282"/>
      <c r="FD32" s="282"/>
      <c r="FE32" s="282"/>
      <c r="FF32" s="282"/>
      <c r="FG32" s="282"/>
      <c r="FH32" s="282"/>
      <c r="FI32" s="282"/>
      <c r="FJ32" s="282"/>
      <c r="FK32" s="282"/>
      <c r="FL32" s="282"/>
      <c r="FM32" s="282"/>
      <c r="FN32" s="282"/>
      <c r="FO32" s="282"/>
      <c r="FP32" s="282"/>
      <c r="FQ32" s="282"/>
      <c r="FR32" s="282"/>
      <c r="FS32" s="282"/>
      <c r="FT32" s="282"/>
      <c r="FU32" s="282"/>
      <c r="FV32" s="282"/>
      <c r="FW32" s="282"/>
      <c r="FX32" s="282"/>
      <c r="FY32" s="282"/>
      <c r="FZ32" s="282"/>
      <c r="GA32" s="282"/>
      <c r="GB32" s="282"/>
      <c r="GC32" s="282"/>
      <c r="GD32" s="282"/>
      <c r="GE32" s="282"/>
      <c r="GF32" s="282"/>
      <c r="GG32" s="282"/>
      <c r="GH32" s="282"/>
      <c r="GI32" s="282"/>
      <c r="GJ32" s="282"/>
      <c r="GK32" s="282"/>
      <c r="GL32" s="282"/>
      <c r="GM32" s="282"/>
      <c r="GN32" s="282"/>
      <c r="GO32" s="282"/>
      <c r="GP32" s="282"/>
      <c r="GQ32" s="282"/>
      <c r="GR32" s="282"/>
      <c r="GS32" s="282"/>
      <c r="GT32" s="282"/>
      <c r="GU32" s="282"/>
      <c r="GV32" s="282"/>
      <c r="GW32" s="282"/>
      <c r="GX32" s="282"/>
      <c r="GY32" s="282"/>
      <c r="GZ32" s="282"/>
      <c r="HA32" s="282"/>
      <c r="HB32" s="282"/>
      <c r="HC32" s="282"/>
      <c r="HD32" s="282"/>
      <c r="HE32" s="282"/>
      <c r="HF32" s="282"/>
      <c r="HG32" s="282"/>
      <c r="HH32" s="282"/>
      <c r="HI32" s="282"/>
      <c r="HJ32" s="282"/>
      <c r="HK32" s="282"/>
      <c r="HL32" s="282"/>
      <c r="HM32" s="282"/>
      <c r="HN32" s="282"/>
      <c r="HO32" s="282"/>
      <c r="HP32" s="282"/>
      <c r="HQ32" s="282"/>
      <c r="HR32" s="282"/>
      <c r="HS32" s="282"/>
      <c r="HT32" s="282"/>
      <c r="HU32" s="282"/>
      <c r="HV32" s="282"/>
      <c r="HW32" s="282"/>
      <c r="HX32" s="282"/>
      <c r="HY32" s="282"/>
      <c r="HZ32" s="282"/>
      <c r="IA32" s="282"/>
      <c r="IB32" s="282"/>
      <c r="IC32" s="282"/>
      <c r="ID32" s="282"/>
      <c r="IE32" s="282"/>
      <c r="IF32" s="282"/>
      <c r="IG32" s="282"/>
      <c r="IH32" s="282"/>
      <c r="II32" s="282"/>
      <c r="IJ32" s="282"/>
      <c r="IK32" s="282"/>
      <c r="IL32" s="282"/>
      <c r="IM32" s="282"/>
      <c r="IN32" s="282"/>
      <c r="IO32" s="282"/>
      <c r="IP32" s="282"/>
      <c r="IQ32" s="282"/>
      <c r="IR32" s="282"/>
      <c r="IS32" s="282"/>
      <c r="IT32" s="282"/>
      <c r="IU32" s="282"/>
      <c r="IV32" s="282"/>
      <c r="IW32" s="282"/>
      <c r="IX32" s="282"/>
    </row>
    <row r="33" spans="1:258" s="27" customFormat="1" ht="15.75" customHeight="1" x14ac:dyDescent="0.2">
      <c r="A33" s="223"/>
      <c r="B33" s="299" t="s">
        <v>3</v>
      </c>
      <c r="C33" s="254">
        <f>SUM(C13:C31)</f>
        <v>299672</v>
      </c>
      <c r="D33" s="505">
        <v>206.4</v>
      </c>
      <c r="E33" s="300"/>
      <c r="F33" s="254">
        <f>SUM(F13:F31)</f>
        <v>197991</v>
      </c>
      <c r="G33" s="505">
        <v>103.38</v>
      </c>
      <c r="H33" s="212"/>
      <c r="I33" s="254">
        <f>SUM(I13:I31)</f>
        <v>197991</v>
      </c>
      <c r="J33" s="505">
        <v>337.84</v>
      </c>
      <c r="K33" s="440"/>
      <c r="L33" s="512">
        <f t="shared" si="1"/>
        <v>6</v>
      </c>
      <c r="M33" s="440"/>
      <c r="N33" s="440"/>
      <c r="O33" s="440"/>
      <c r="P33" s="440"/>
      <c r="Q33" s="440"/>
      <c r="R33" s="440"/>
      <c r="S33" s="514"/>
      <c r="T33" s="514"/>
      <c r="U33" s="514"/>
      <c r="V33" s="514"/>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R33" s="223"/>
      <c r="BS33" s="223"/>
      <c r="BT33" s="223"/>
      <c r="BU33" s="223"/>
      <c r="BV33" s="223"/>
      <c r="BW33" s="223"/>
      <c r="BX33" s="223"/>
      <c r="BY33" s="223"/>
      <c r="BZ33" s="223"/>
      <c r="CA33" s="223"/>
      <c r="CB33" s="223"/>
      <c r="CC33" s="223"/>
      <c r="CD33" s="223"/>
      <c r="CE33" s="223"/>
      <c r="CF33" s="223"/>
      <c r="CG33" s="223"/>
      <c r="CH33" s="223"/>
      <c r="CI33" s="223"/>
      <c r="CJ33" s="223"/>
      <c r="CK33" s="223"/>
      <c r="CL33" s="223"/>
      <c r="CM33" s="223"/>
      <c r="CN33" s="223"/>
      <c r="CO33" s="223"/>
      <c r="CP33" s="223"/>
      <c r="CQ33" s="223"/>
      <c r="CR33" s="223"/>
      <c r="CS33" s="223"/>
      <c r="CT33" s="223"/>
      <c r="CU33" s="223"/>
      <c r="CV33" s="223"/>
      <c r="CW33" s="223"/>
      <c r="CX33" s="223"/>
      <c r="CY33" s="223"/>
      <c r="CZ33" s="223"/>
      <c r="DA33" s="223"/>
      <c r="DB33" s="223"/>
      <c r="DC33" s="223"/>
      <c r="DD33" s="223"/>
      <c r="DE33" s="223"/>
      <c r="DF33" s="223"/>
      <c r="DG33" s="223"/>
      <c r="DH33" s="223"/>
      <c r="DI33" s="223"/>
      <c r="DJ33" s="223"/>
      <c r="DK33" s="223"/>
      <c r="DL33" s="223"/>
      <c r="DM33" s="223"/>
      <c r="DN33" s="223"/>
      <c r="DO33" s="223"/>
      <c r="DP33" s="223"/>
      <c r="DQ33" s="223"/>
      <c r="DR33" s="223"/>
      <c r="DS33" s="223"/>
      <c r="DT33" s="223"/>
      <c r="DU33" s="223"/>
      <c r="DV33" s="223"/>
      <c r="DW33" s="223"/>
      <c r="DX33" s="223"/>
      <c r="DY33" s="223"/>
      <c r="DZ33" s="223"/>
      <c r="EA33" s="223"/>
      <c r="EB33" s="223"/>
      <c r="EC33" s="223"/>
      <c r="ED33" s="223"/>
      <c r="EE33" s="223"/>
      <c r="EF33" s="223"/>
      <c r="EG33" s="223"/>
      <c r="EH33" s="223"/>
      <c r="EI33" s="223"/>
      <c r="EJ33" s="223"/>
      <c r="EK33" s="223"/>
      <c r="EL33" s="223"/>
      <c r="EM33" s="223"/>
      <c r="EN33" s="223"/>
      <c r="EO33" s="223"/>
      <c r="EP33" s="223"/>
      <c r="EQ33" s="223"/>
      <c r="ER33" s="223"/>
      <c r="ES33" s="223"/>
      <c r="ET33" s="223"/>
      <c r="EU33" s="223"/>
      <c r="EV33" s="223"/>
      <c r="EW33" s="223"/>
      <c r="EX33" s="223"/>
      <c r="EY33" s="223"/>
      <c r="EZ33" s="223"/>
      <c r="FA33" s="223"/>
      <c r="FB33" s="223"/>
      <c r="FC33" s="223"/>
      <c r="FD33" s="223"/>
      <c r="FE33" s="223"/>
      <c r="FF33" s="223"/>
      <c r="FG33" s="223"/>
      <c r="FH33" s="223"/>
      <c r="FI33" s="223"/>
      <c r="FJ33" s="223"/>
      <c r="FK33" s="223"/>
      <c r="FL33" s="223"/>
      <c r="FM33" s="223"/>
      <c r="FN33" s="223"/>
      <c r="FO33" s="223"/>
      <c r="FP33" s="223"/>
      <c r="FQ33" s="223"/>
      <c r="FR33" s="223"/>
      <c r="FS33" s="223"/>
      <c r="FT33" s="223"/>
      <c r="FU33" s="223"/>
      <c r="FV33" s="223"/>
      <c r="FW33" s="223"/>
      <c r="FX33" s="223"/>
      <c r="FY33" s="223"/>
      <c r="FZ33" s="223"/>
      <c r="GA33" s="223"/>
      <c r="GB33" s="223"/>
      <c r="GC33" s="223"/>
      <c r="GD33" s="223"/>
      <c r="GE33" s="223"/>
      <c r="GF33" s="223"/>
      <c r="GG33" s="223"/>
      <c r="GH33" s="223"/>
      <c r="GI33" s="223"/>
      <c r="GJ33" s="223"/>
      <c r="GK33" s="223"/>
      <c r="GL33" s="223"/>
      <c r="GM33" s="223"/>
      <c r="GN33" s="223"/>
      <c r="GO33" s="223"/>
      <c r="GP33" s="223"/>
      <c r="GQ33" s="223"/>
      <c r="GR33" s="223"/>
      <c r="GS33" s="223"/>
      <c r="GT33" s="223"/>
      <c r="GU33" s="223"/>
      <c r="GV33" s="223"/>
      <c r="GW33" s="223"/>
      <c r="GX33" s="223"/>
      <c r="GY33" s="223"/>
      <c r="GZ33" s="223"/>
      <c r="HA33" s="223"/>
      <c r="HB33" s="223"/>
      <c r="HC33" s="223"/>
      <c r="HD33" s="223"/>
      <c r="HE33" s="223"/>
      <c r="HF33" s="223"/>
      <c r="HG33" s="223"/>
      <c r="HH33" s="223"/>
      <c r="HI33" s="223"/>
      <c r="HJ33" s="223"/>
      <c r="HK33" s="223"/>
      <c r="HL33" s="223"/>
      <c r="HM33" s="223"/>
      <c r="HN33" s="223"/>
      <c r="HO33" s="223"/>
      <c r="HP33" s="223"/>
      <c r="HQ33" s="223"/>
      <c r="HR33" s="223"/>
      <c r="HS33" s="223"/>
      <c r="HT33" s="223"/>
      <c r="HU33" s="223"/>
      <c r="HV33" s="223"/>
      <c r="HW33" s="223"/>
      <c r="HX33" s="223"/>
      <c r="HY33" s="223"/>
      <c r="HZ33" s="223"/>
      <c r="IA33" s="223"/>
      <c r="IB33" s="223"/>
      <c r="IC33" s="223"/>
      <c r="ID33" s="223"/>
      <c r="IE33" s="223"/>
      <c r="IF33" s="223"/>
      <c r="IG33" s="223"/>
      <c r="IH33" s="223"/>
      <c r="II33" s="223"/>
      <c r="IJ33" s="223"/>
      <c r="IK33" s="223"/>
      <c r="IL33" s="223"/>
      <c r="IM33" s="223"/>
      <c r="IN33" s="223"/>
      <c r="IO33" s="223"/>
      <c r="IP33" s="223"/>
      <c r="IQ33" s="223"/>
      <c r="IR33" s="223"/>
      <c r="IS33" s="223"/>
      <c r="IT33" s="223"/>
      <c r="IU33" s="223"/>
      <c r="IV33" s="223"/>
      <c r="IW33" s="223"/>
      <c r="IX33" s="223"/>
    </row>
    <row r="34" spans="1:258" s="27" customFormat="1" ht="9.75" customHeight="1" x14ac:dyDescent="0.2">
      <c r="A34" s="223"/>
      <c r="B34" s="301"/>
      <c r="C34" s="301"/>
      <c r="D34" s="301"/>
      <c r="E34" s="300"/>
      <c r="F34" s="302"/>
      <c r="G34" s="303"/>
      <c r="H34" s="212"/>
      <c r="I34" s="302"/>
      <c r="J34" s="303"/>
      <c r="K34" s="298"/>
      <c r="L34" s="298"/>
      <c r="M34" s="298"/>
      <c r="N34" s="298"/>
      <c r="O34" s="298"/>
      <c r="P34" s="298"/>
      <c r="Q34" s="262"/>
      <c r="R34" s="262"/>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3"/>
      <c r="AY34" s="223"/>
      <c r="AZ34" s="223"/>
      <c r="BA34" s="223"/>
      <c r="BB34" s="223"/>
      <c r="BC34" s="223"/>
      <c r="BD34" s="223"/>
      <c r="BE34" s="223"/>
      <c r="BF34" s="223"/>
      <c r="BG34" s="223"/>
      <c r="BH34" s="223"/>
      <c r="BI34" s="223"/>
      <c r="BJ34" s="223"/>
      <c r="BK34" s="223"/>
      <c r="BL34" s="223"/>
      <c r="BM34" s="223"/>
      <c r="BN34" s="223"/>
      <c r="BO34" s="223"/>
      <c r="BP34" s="223"/>
      <c r="BQ34" s="223"/>
      <c r="BR34" s="223"/>
      <c r="BS34" s="223"/>
      <c r="BT34" s="223"/>
      <c r="BU34" s="223"/>
      <c r="BV34" s="223"/>
      <c r="BW34" s="223"/>
      <c r="BX34" s="223"/>
      <c r="BY34" s="223"/>
      <c r="BZ34" s="223"/>
      <c r="CA34" s="223"/>
      <c r="CB34" s="223"/>
      <c r="CC34" s="223"/>
      <c r="CD34" s="223"/>
      <c r="CE34" s="223"/>
      <c r="CF34" s="223"/>
      <c r="CG34" s="223"/>
      <c r="CH34" s="223"/>
      <c r="CI34" s="223"/>
      <c r="CJ34" s="223"/>
      <c r="CK34" s="223"/>
      <c r="CL34" s="223"/>
      <c r="CM34" s="223"/>
      <c r="CN34" s="223"/>
      <c r="CO34" s="223"/>
      <c r="CP34" s="223"/>
      <c r="CQ34" s="223"/>
      <c r="CR34" s="223"/>
      <c r="CS34" s="223"/>
      <c r="CT34" s="223"/>
      <c r="CU34" s="223"/>
      <c r="CV34" s="223"/>
      <c r="CW34" s="223"/>
      <c r="CX34" s="223"/>
      <c r="CY34" s="223"/>
      <c r="CZ34" s="223"/>
      <c r="DA34" s="223"/>
      <c r="DB34" s="223"/>
      <c r="DC34" s="223"/>
      <c r="DD34" s="223"/>
      <c r="DE34" s="223"/>
      <c r="DF34" s="223"/>
      <c r="DG34" s="223"/>
      <c r="DH34" s="223"/>
      <c r="DI34" s="223"/>
      <c r="DJ34" s="223"/>
      <c r="DK34" s="223"/>
      <c r="DL34" s="223"/>
      <c r="DM34" s="223"/>
      <c r="DN34" s="223"/>
      <c r="DO34" s="223"/>
      <c r="DP34" s="223"/>
      <c r="DQ34" s="223"/>
      <c r="DR34" s="223"/>
      <c r="DS34" s="223"/>
      <c r="DT34" s="223"/>
      <c r="DU34" s="223"/>
      <c r="DV34" s="223"/>
      <c r="DW34" s="223"/>
      <c r="DX34" s="223"/>
      <c r="DY34" s="223"/>
      <c r="DZ34" s="223"/>
      <c r="EA34" s="223"/>
      <c r="EB34" s="223"/>
      <c r="EC34" s="223"/>
      <c r="ED34" s="223"/>
      <c r="EE34" s="223"/>
      <c r="EF34" s="223"/>
      <c r="EG34" s="223"/>
      <c r="EH34" s="223"/>
      <c r="EI34" s="223"/>
      <c r="EJ34" s="223"/>
      <c r="EK34" s="223"/>
      <c r="EL34" s="223"/>
      <c r="EM34" s="223"/>
      <c r="EN34" s="223"/>
      <c r="EO34" s="223"/>
      <c r="EP34" s="223"/>
      <c r="EQ34" s="223"/>
      <c r="ER34" s="223"/>
      <c r="ES34" s="223"/>
      <c r="ET34" s="223"/>
      <c r="EU34" s="223"/>
      <c r="EV34" s="223"/>
      <c r="EW34" s="223"/>
      <c r="EX34" s="223"/>
      <c r="EY34" s="223"/>
      <c r="EZ34" s="223"/>
      <c r="FA34" s="223"/>
      <c r="FB34" s="223"/>
      <c r="FC34" s="223"/>
      <c r="FD34" s="223"/>
      <c r="FE34" s="223"/>
      <c r="FF34" s="223"/>
      <c r="FG34" s="223"/>
      <c r="FH34" s="223"/>
      <c r="FI34" s="223"/>
      <c r="FJ34" s="223"/>
      <c r="FK34" s="223"/>
      <c r="FL34" s="223"/>
      <c r="FM34" s="223"/>
      <c r="FN34" s="223"/>
      <c r="FO34" s="223"/>
      <c r="FP34" s="223"/>
      <c r="FQ34" s="223"/>
      <c r="FR34" s="223"/>
      <c r="FS34" s="223"/>
      <c r="FT34" s="223"/>
      <c r="FU34" s="223"/>
      <c r="FV34" s="223"/>
      <c r="FW34" s="223"/>
      <c r="FX34" s="223"/>
      <c r="FY34" s="223"/>
      <c r="FZ34" s="223"/>
      <c r="GA34" s="223"/>
      <c r="GB34" s="223"/>
      <c r="GC34" s="223"/>
      <c r="GD34" s="223"/>
      <c r="GE34" s="223"/>
      <c r="GF34" s="223"/>
      <c r="GG34" s="223"/>
      <c r="GH34" s="223"/>
      <c r="GI34" s="223"/>
      <c r="GJ34" s="223"/>
      <c r="GK34" s="223"/>
      <c r="GL34" s="223"/>
      <c r="GM34" s="223"/>
      <c r="GN34" s="223"/>
      <c r="GO34" s="223"/>
      <c r="GP34" s="223"/>
      <c r="GQ34" s="223"/>
      <c r="GR34" s="223"/>
      <c r="GS34" s="223"/>
      <c r="GT34" s="223"/>
      <c r="GU34" s="223"/>
      <c r="GV34" s="223"/>
      <c r="GW34" s="223"/>
      <c r="GX34" s="223"/>
      <c r="GY34" s="223"/>
      <c r="GZ34" s="223"/>
      <c r="HA34" s="223"/>
      <c r="HB34" s="223"/>
      <c r="HC34" s="223"/>
      <c r="HD34" s="223"/>
      <c r="HE34" s="223"/>
      <c r="HF34" s="223"/>
      <c r="HG34" s="223"/>
      <c r="HH34" s="223"/>
      <c r="HI34" s="223"/>
      <c r="HJ34" s="223"/>
      <c r="HK34" s="223"/>
      <c r="HL34" s="223"/>
      <c r="HM34" s="223"/>
      <c r="HN34" s="223"/>
      <c r="HO34" s="223"/>
      <c r="HP34" s="223"/>
      <c r="HQ34" s="223"/>
      <c r="HR34" s="223"/>
      <c r="HS34" s="223"/>
      <c r="HT34" s="223"/>
      <c r="HU34" s="223"/>
      <c r="HV34" s="223"/>
      <c r="HW34" s="223"/>
      <c r="HX34" s="223"/>
      <c r="HY34" s="223"/>
      <c r="HZ34" s="223"/>
      <c r="IA34" s="223"/>
      <c r="IB34" s="223"/>
      <c r="IC34" s="223"/>
      <c r="ID34" s="223"/>
      <c r="IE34" s="223"/>
      <c r="IF34" s="223"/>
      <c r="IG34" s="223"/>
      <c r="IH34" s="223"/>
      <c r="II34" s="223"/>
      <c r="IJ34" s="223"/>
      <c r="IK34" s="223"/>
      <c r="IL34" s="223"/>
      <c r="IM34" s="223"/>
      <c r="IN34" s="223"/>
      <c r="IO34" s="223"/>
      <c r="IP34" s="223"/>
      <c r="IQ34" s="223"/>
      <c r="IR34" s="223"/>
      <c r="IS34" s="223"/>
      <c r="IT34" s="223"/>
      <c r="IU34" s="223"/>
      <c r="IV34" s="223"/>
      <c r="IW34" s="223"/>
      <c r="IX34" s="223"/>
    </row>
    <row r="35" spans="1:258" s="20" customFormat="1" ht="18.75" customHeight="1" x14ac:dyDescent="0.2">
      <c r="A35" s="252"/>
      <c r="B35" s="1083" t="s">
        <v>192</v>
      </c>
      <c r="C35" s="1083"/>
      <c r="D35" s="1083"/>
      <c r="E35" s="1083"/>
      <c r="F35" s="1083"/>
      <c r="G35" s="1083"/>
      <c r="H35" s="1083"/>
      <c r="I35" s="1083"/>
      <c r="J35" s="1083"/>
      <c r="K35" s="1083"/>
      <c r="L35" s="1083"/>
      <c r="M35" s="1083"/>
      <c r="N35" s="1083"/>
      <c r="O35" s="252"/>
      <c r="P35" s="262"/>
      <c r="Q35" s="265"/>
      <c r="R35" s="265"/>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2"/>
      <c r="AY35" s="252"/>
      <c r="AZ35" s="252"/>
      <c r="BA35" s="252"/>
      <c r="BB35" s="252"/>
      <c r="BC35" s="252"/>
      <c r="BD35" s="252"/>
      <c r="BE35" s="252"/>
      <c r="BF35" s="252"/>
      <c r="BG35" s="252"/>
      <c r="BH35" s="252"/>
      <c r="BI35" s="252"/>
      <c r="BJ35" s="252"/>
      <c r="BK35" s="252"/>
      <c r="BL35" s="252"/>
      <c r="BM35" s="252"/>
      <c r="BN35" s="252"/>
      <c r="BO35" s="252"/>
      <c r="BP35" s="252"/>
      <c r="BQ35" s="252"/>
      <c r="BR35" s="252"/>
      <c r="BS35" s="252"/>
      <c r="BT35" s="252"/>
      <c r="BU35" s="252"/>
      <c r="BV35" s="252"/>
      <c r="BW35" s="252"/>
      <c r="BX35" s="252"/>
      <c r="BY35" s="252"/>
      <c r="BZ35" s="252"/>
      <c r="CA35" s="252"/>
      <c r="CB35" s="252"/>
      <c r="CC35" s="252"/>
      <c r="CD35" s="252"/>
      <c r="CE35" s="252"/>
      <c r="CF35" s="252"/>
      <c r="CG35" s="252"/>
      <c r="CH35" s="252"/>
      <c r="CI35" s="252"/>
      <c r="CJ35" s="252"/>
      <c r="CK35" s="252"/>
      <c r="CL35" s="252"/>
      <c r="CM35" s="252"/>
      <c r="CN35" s="252"/>
      <c r="CO35" s="252"/>
      <c r="CP35" s="252"/>
      <c r="CQ35" s="252"/>
      <c r="CR35" s="252"/>
      <c r="CS35" s="252"/>
      <c r="CT35" s="252"/>
      <c r="CU35" s="252"/>
      <c r="CV35" s="252"/>
      <c r="CW35" s="252"/>
      <c r="CX35" s="252"/>
      <c r="CY35" s="252"/>
      <c r="CZ35" s="252"/>
      <c r="DA35" s="252"/>
      <c r="DB35" s="252"/>
      <c r="DC35" s="252"/>
      <c r="DD35" s="252"/>
      <c r="DE35" s="252"/>
      <c r="DF35" s="252"/>
      <c r="DG35" s="252"/>
      <c r="DH35" s="252"/>
      <c r="DI35" s="252"/>
      <c r="DJ35" s="252"/>
      <c r="DK35" s="252"/>
      <c r="DL35" s="252"/>
      <c r="DM35" s="252"/>
      <c r="DN35" s="252"/>
      <c r="DO35" s="252"/>
      <c r="DP35" s="252"/>
      <c r="DQ35" s="252"/>
      <c r="DR35" s="252"/>
      <c r="DS35" s="252"/>
      <c r="DT35" s="252"/>
      <c r="DU35" s="252"/>
      <c r="DV35" s="252"/>
      <c r="DW35" s="252"/>
      <c r="DX35" s="252"/>
      <c r="DY35" s="252"/>
      <c r="DZ35" s="252"/>
      <c r="EA35" s="252"/>
      <c r="EB35" s="252"/>
      <c r="EC35" s="252"/>
      <c r="ED35" s="252"/>
      <c r="EE35" s="252"/>
      <c r="EF35" s="252"/>
      <c r="EG35" s="252"/>
      <c r="EH35" s="252"/>
      <c r="EI35" s="252"/>
      <c r="EJ35" s="252"/>
      <c r="EK35" s="252"/>
      <c r="EL35" s="252"/>
      <c r="EM35" s="252"/>
      <c r="EN35" s="252"/>
      <c r="EO35" s="252"/>
      <c r="EP35" s="252"/>
      <c r="EQ35" s="252"/>
      <c r="ER35" s="252"/>
      <c r="ES35" s="252"/>
      <c r="ET35" s="252"/>
      <c r="EU35" s="252"/>
      <c r="EV35" s="252"/>
      <c r="EW35" s="252"/>
      <c r="EX35" s="252"/>
      <c r="EY35" s="252"/>
      <c r="EZ35" s="252"/>
      <c r="FA35" s="252"/>
      <c r="FB35" s="252"/>
      <c r="FC35" s="252"/>
      <c r="FD35" s="252"/>
      <c r="FE35" s="252"/>
      <c r="FF35" s="252"/>
      <c r="FG35" s="252"/>
      <c r="FH35" s="252"/>
      <c r="FI35" s="252"/>
      <c r="FJ35" s="252"/>
      <c r="FK35" s="252"/>
      <c r="FL35" s="252"/>
      <c r="FM35" s="252"/>
      <c r="FN35" s="252"/>
      <c r="FO35" s="252"/>
      <c r="FP35" s="252"/>
      <c r="FQ35" s="252"/>
      <c r="FR35" s="252"/>
      <c r="FS35" s="252"/>
      <c r="FT35" s="252"/>
      <c r="FU35" s="252"/>
      <c r="FV35" s="252"/>
      <c r="FW35" s="252"/>
      <c r="FX35" s="252"/>
      <c r="FY35" s="252"/>
      <c r="FZ35" s="252"/>
      <c r="GA35" s="252"/>
      <c r="GB35" s="252"/>
      <c r="GC35" s="252"/>
      <c r="GD35" s="252"/>
      <c r="GE35" s="252"/>
      <c r="GF35" s="252"/>
      <c r="GG35" s="252"/>
      <c r="GH35" s="252"/>
      <c r="GI35" s="252"/>
      <c r="GJ35" s="252"/>
      <c r="GK35" s="252"/>
      <c r="GL35" s="252"/>
      <c r="GM35" s="252"/>
      <c r="GN35" s="252"/>
      <c r="GO35" s="252"/>
      <c r="GP35" s="252"/>
      <c r="GQ35" s="252"/>
      <c r="GR35" s="252"/>
      <c r="GS35" s="252"/>
      <c r="GT35" s="252"/>
      <c r="GU35" s="252"/>
      <c r="GV35" s="252"/>
      <c r="GW35" s="252"/>
      <c r="GX35" s="252"/>
      <c r="GY35" s="252"/>
      <c r="GZ35" s="252"/>
      <c r="HA35" s="252"/>
      <c r="HB35" s="252"/>
      <c r="HC35" s="252"/>
      <c r="HD35" s="252"/>
      <c r="HE35" s="252"/>
      <c r="HF35" s="252"/>
      <c r="HG35" s="252"/>
      <c r="HH35" s="252"/>
      <c r="HI35" s="252"/>
      <c r="HJ35" s="252"/>
      <c r="HK35" s="252"/>
      <c r="HL35" s="252"/>
      <c r="HM35" s="252"/>
      <c r="HN35" s="252"/>
      <c r="HO35" s="252"/>
      <c r="HP35" s="252"/>
      <c r="HQ35" s="252"/>
      <c r="HR35" s="252"/>
      <c r="HS35" s="252"/>
      <c r="HT35" s="252"/>
      <c r="HU35" s="252"/>
      <c r="HV35" s="252"/>
      <c r="HW35" s="252"/>
      <c r="HX35" s="252"/>
      <c r="HY35" s="252"/>
      <c r="HZ35" s="252"/>
      <c r="IA35" s="252"/>
      <c r="IB35" s="252"/>
      <c r="IC35" s="252"/>
      <c r="ID35" s="252"/>
      <c r="IE35" s="252"/>
      <c r="IF35" s="252"/>
      <c r="IG35" s="252"/>
      <c r="IH35" s="252"/>
      <c r="II35" s="252"/>
      <c r="IJ35" s="252"/>
      <c r="IK35" s="252"/>
      <c r="IL35" s="252"/>
      <c r="IM35" s="252"/>
      <c r="IN35" s="252"/>
      <c r="IO35" s="252"/>
      <c r="IP35" s="252"/>
      <c r="IQ35" s="252"/>
      <c r="IR35" s="252"/>
      <c r="IS35" s="252"/>
      <c r="IT35" s="252"/>
      <c r="IU35" s="252"/>
      <c r="IV35" s="252"/>
      <c r="IW35" s="252"/>
      <c r="IX35" s="252"/>
    </row>
    <row r="36" spans="1:258" ht="24" customHeight="1" x14ac:dyDescent="0.2">
      <c r="B36" s="1090" t="s">
        <v>193</v>
      </c>
      <c r="C36" s="1090"/>
      <c r="D36" s="1090"/>
      <c r="E36" s="1090"/>
      <c r="F36" s="1090"/>
      <c r="G36" s="1090"/>
      <c r="H36" s="1090"/>
      <c r="I36" s="1090"/>
      <c r="J36" s="1090"/>
      <c r="K36" s="1090"/>
      <c r="L36" s="1090"/>
      <c r="M36" s="1090"/>
      <c r="N36" s="1090"/>
      <c r="O36" s="1090"/>
      <c r="P36" s="1212"/>
    </row>
    <row r="37" spans="1:258" ht="26.25" customHeight="1" x14ac:dyDescent="0.2">
      <c r="B37" s="1210" t="s">
        <v>169</v>
      </c>
      <c r="C37" s="1210"/>
      <c r="D37" s="1210"/>
      <c r="E37" s="1210"/>
      <c r="F37" s="1210"/>
      <c r="G37" s="1210"/>
      <c r="H37" s="1210"/>
      <c r="I37" s="1210"/>
      <c r="J37" s="1210"/>
      <c r="K37" s="1210"/>
      <c r="L37" s="1210"/>
      <c r="M37" s="1210"/>
      <c r="N37" s="1210"/>
      <c r="O37" s="1210"/>
      <c r="P37" s="1211"/>
      <c r="Q37" s="232"/>
    </row>
    <row r="38" spans="1:258" x14ac:dyDescent="0.15">
      <c r="K38" s="305"/>
      <c r="L38" s="306"/>
      <c r="M38" s="306"/>
      <c r="N38" s="306"/>
      <c r="O38" s="307"/>
      <c r="P38" s="308"/>
      <c r="Q38" s="232"/>
    </row>
    <row r="39" spans="1:258" x14ac:dyDescent="0.15">
      <c r="K39" s="305"/>
      <c r="L39" s="306"/>
      <c r="M39" s="306"/>
      <c r="N39" s="306"/>
      <c r="O39" s="307"/>
      <c r="P39" s="309"/>
      <c r="Q39" s="232"/>
    </row>
    <row r="40" spans="1:258" x14ac:dyDescent="0.15">
      <c r="K40" s="305"/>
      <c r="L40" s="306"/>
      <c r="M40" s="306"/>
      <c r="N40" s="306"/>
      <c r="O40" s="307"/>
      <c r="P40" s="308"/>
      <c r="Q40" s="232"/>
    </row>
    <row r="41" spans="1:258" x14ac:dyDescent="0.15">
      <c r="K41" s="305"/>
      <c r="L41" s="306"/>
      <c r="M41" s="306"/>
      <c r="N41" s="306"/>
      <c r="O41" s="307"/>
      <c r="P41" s="308"/>
      <c r="Q41" s="232"/>
    </row>
    <row r="42" spans="1:258" x14ac:dyDescent="0.15">
      <c r="K42" s="305"/>
      <c r="L42" s="306"/>
      <c r="M42" s="306"/>
      <c r="N42" s="306"/>
      <c r="O42" s="307"/>
      <c r="P42" s="308"/>
      <c r="Q42" s="232"/>
    </row>
    <row r="43" spans="1:258" x14ac:dyDescent="0.15">
      <c r="K43" s="305"/>
      <c r="L43" s="306"/>
      <c r="M43" s="306"/>
      <c r="N43" s="306"/>
      <c r="O43" s="307"/>
      <c r="P43" s="308"/>
      <c r="Q43" s="232"/>
    </row>
    <row r="44" spans="1:258" x14ac:dyDescent="0.15">
      <c r="K44" s="305"/>
      <c r="L44" s="306"/>
      <c r="M44" s="306"/>
      <c r="N44" s="306"/>
      <c r="O44" s="307"/>
      <c r="P44" s="308"/>
      <c r="Q44" s="232"/>
    </row>
    <row r="45" spans="1:258" x14ac:dyDescent="0.15">
      <c r="K45" s="305"/>
      <c r="L45" s="306"/>
      <c r="M45" s="306"/>
      <c r="N45" s="306"/>
      <c r="O45" s="307"/>
      <c r="P45" s="308"/>
      <c r="Q45" s="232"/>
    </row>
    <row r="46" spans="1:258" x14ac:dyDescent="0.15">
      <c r="K46" s="305"/>
      <c r="L46" s="306"/>
      <c r="M46" s="306"/>
      <c r="N46" s="306"/>
      <c r="O46" s="307"/>
      <c r="P46" s="309"/>
      <c r="Q46" s="232"/>
    </row>
    <row r="47" spans="1:258" x14ac:dyDescent="0.15">
      <c r="K47" s="305"/>
      <c r="L47" s="306"/>
      <c r="M47" s="306"/>
      <c r="N47" s="306"/>
      <c r="O47" s="307"/>
      <c r="P47" s="308"/>
      <c r="Q47" s="232"/>
    </row>
    <row r="48" spans="1:258" x14ac:dyDescent="0.15">
      <c r="K48" s="305"/>
      <c r="L48" s="306"/>
      <c r="M48" s="306"/>
      <c r="N48" s="306"/>
      <c r="O48" s="307"/>
      <c r="P48" s="308"/>
      <c r="Q48" s="232"/>
    </row>
    <row r="49" spans="11:17" x14ac:dyDescent="0.15">
      <c r="K49" s="305"/>
      <c r="L49" s="306"/>
      <c r="M49" s="306"/>
      <c r="N49" s="306"/>
      <c r="O49" s="307"/>
      <c r="P49" s="308"/>
      <c r="Q49" s="232"/>
    </row>
    <row r="50" spans="11:17" x14ac:dyDescent="0.15">
      <c r="K50" s="305"/>
      <c r="L50" s="306"/>
      <c r="M50" s="306"/>
      <c r="N50" s="306"/>
      <c r="O50" s="307"/>
      <c r="P50" s="308"/>
      <c r="Q50" s="232"/>
    </row>
    <row r="51" spans="11:17" x14ac:dyDescent="0.15">
      <c r="K51" s="305"/>
      <c r="L51" s="306"/>
      <c r="M51" s="306"/>
      <c r="N51" s="306"/>
      <c r="O51" s="307"/>
      <c r="P51" s="308"/>
      <c r="Q51" s="232"/>
    </row>
    <row r="52" spans="11:17" x14ac:dyDescent="0.15">
      <c r="K52" s="305"/>
      <c r="L52" s="306"/>
      <c r="M52" s="306"/>
      <c r="N52" s="306"/>
      <c r="O52" s="307"/>
      <c r="P52" s="309"/>
      <c r="Q52" s="232"/>
    </row>
    <row r="53" spans="11:17" x14ac:dyDescent="0.15">
      <c r="K53" s="305"/>
      <c r="L53" s="306"/>
      <c r="M53" s="306"/>
      <c r="N53" s="306"/>
      <c r="O53" s="307"/>
      <c r="P53" s="308"/>
      <c r="Q53" s="232"/>
    </row>
    <row r="54" spans="11:17" x14ac:dyDescent="0.15">
      <c r="K54" s="305"/>
      <c r="L54" s="306"/>
      <c r="M54" s="306"/>
      <c r="N54" s="306"/>
      <c r="O54" s="307"/>
      <c r="P54" s="308"/>
      <c r="Q54" s="232"/>
    </row>
    <row r="55" spans="11:17" x14ac:dyDescent="0.15">
      <c r="K55" s="305"/>
      <c r="L55" s="310"/>
      <c r="M55" s="310"/>
      <c r="N55" s="306"/>
      <c r="O55" s="307"/>
      <c r="P55" s="308"/>
      <c r="Q55" s="232"/>
    </row>
  </sheetData>
  <mergeCells count="11">
    <mergeCell ref="B3:H3"/>
    <mergeCell ref="A4:P4"/>
    <mergeCell ref="B5:P5"/>
    <mergeCell ref="B37:P37"/>
    <mergeCell ref="B36:P36"/>
    <mergeCell ref="B9:B11"/>
    <mergeCell ref="B8:J8"/>
    <mergeCell ref="B35:N35"/>
    <mergeCell ref="C10:D10"/>
    <mergeCell ref="F10:G10"/>
    <mergeCell ref="I9:J10"/>
  </mergeCells>
  <conditionalFormatting sqref="D13:D31 G13:G31 J13:J31">
    <cfRule type="colorScale" priority="1">
      <colorScale>
        <cfvo type="num" val="100"/>
        <cfvo type="num" val="190"/>
        <cfvo type="max"/>
        <color rgb="FF63BE7B"/>
        <color rgb="FFFCFCFF"/>
        <color rgb="FFF8696B"/>
      </colorScale>
    </cfRule>
  </conditionalFormatting>
  <printOptions horizontalCentered="1"/>
  <pageMargins left="0" right="0" top="0.43307086614173229" bottom="0.43307086614173229" header="0" footer="0"/>
  <pageSetup paperSize="9" scale="77"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3">
    <tabColor theme="5"/>
    <pageSetUpPr fitToPage="1"/>
  </sheetPr>
  <dimension ref="A1:IW53"/>
  <sheetViews>
    <sheetView zoomScaleNormal="100" workbookViewId="0"/>
  </sheetViews>
  <sheetFormatPr baseColWidth="10" defaultColWidth="11.42578125" defaultRowHeight="15" x14ac:dyDescent="0.2"/>
  <cols>
    <col min="1" max="1" width="0.7109375" style="262" customWidth="1"/>
    <col min="2" max="2" width="28.7109375" style="262" customWidth="1"/>
    <col min="3" max="3" width="16.5703125" style="262" customWidth="1"/>
    <col min="4" max="4" width="13.140625" style="262" customWidth="1"/>
    <col min="5" max="5" width="12.85546875" style="262" customWidth="1"/>
    <col min="6" max="6" width="10.7109375" style="262" customWidth="1"/>
    <col min="7" max="7" width="11.85546875" style="262" customWidth="1"/>
    <col min="8" max="8" width="11.7109375" style="262" customWidth="1"/>
    <col min="9" max="9" width="11.140625" style="262" customWidth="1"/>
    <col min="10" max="15" width="11.42578125" style="262"/>
    <col min="16" max="16" width="7.5703125" style="262" customWidth="1"/>
    <col min="17" max="17" width="2.28515625" style="262" customWidth="1"/>
    <col min="18" max="16384" width="11.42578125" style="262"/>
  </cols>
  <sheetData>
    <row r="1" spans="1:257" s="2" customFormat="1" ht="9" customHeight="1" x14ac:dyDescent="0.2">
      <c r="A1" s="202"/>
      <c r="B1" s="203"/>
      <c r="C1" s="203"/>
      <c r="D1" s="204"/>
      <c r="E1" s="202"/>
      <c r="F1" s="202"/>
      <c r="G1" s="204"/>
      <c r="H1" s="202"/>
      <c r="I1" s="265"/>
      <c r="J1" s="265"/>
      <c r="K1" s="265"/>
      <c r="L1" s="265"/>
      <c r="M1" s="202"/>
      <c r="N1" s="202"/>
      <c r="O1" s="202"/>
      <c r="P1" s="265"/>
      <c r="Q1" s="265"/>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2"/>
      <c r="CQ1" s="202"/>
      <c r="CR1" s="202"/>
      <c r="CS1" s="202"/>
      <c r="CT1" s="202"/>
      <c r="CU1" s="202"/>
      <c r="CV1" s="202"/>
      <c r="CW1" s="202"/>
      <c r="CX1" s="202"/>
      <c r="CY1" s="202"/>
      <c r="CZ1" s="202"/>
      <c r="DA1" s="202"/>
      <c r="DB1" s="202"/>
      <c r="DC1" s="202"/>
      <c r="DD1" s="202"/>
      <c r="DE1" s="202"/>
      <c r="DF1" s="202"/>
      <c r="DG1" s="202"/>
      <c r="DH1" s="202"/>
      <c r="DI1" s="202"/>
      <c r="DJ1" s="202"/>
      <c r="DK1" s="202"/>
      <c r="DL1" s="202"/>
      <c r="DM1" s="202"/>
      <c r="DN1" s="202"/>
      <c r="DO1" s="202"/>
      <c r="DP1" s="202"/>
      <c r="DQ1" s="202"/>
      <c r="DR1" s="202"/>
      <c r="DS1" s="202"/>
      <c r="DT1" s="202"/>
      <c r="DU1" s="202"/>
      <c r="DV1" s="202"/>
      <c r="DW1" s="202"/>
      <c r="DX1" s="202"/>
      <c r="DY1" s="202"/>
      <c r="DZ1" s="202"/>
      <c r="EA1" s="202"/>
      <c r="EB1" s="202"/>
      <c r="EC1" s="202"/>
      <c r="ED1" s="202"/>
      <c r="EE1" s="202"/>
      <c r="EF1" s="202"/>
      <c r="EG1" s="202"/>
      <c r="EH1" s="202"/>
      <c r="EI1" s="202"/>
      <c r="EJ1" s="202"/>
      <c r="EK1" s="202"/>
      <c r="EL1" s="202"/>
      <c r="EM1" s="202"/>
      <c r="EN1" s="202"/>
      <c r="EO1" s="202"/>
      <c r="EP1" s="202"/>
      <c r="EQ1" s="202"/>
      <c r="ER1" s="202"/>
      <c r="ES1" s="202"/>
      <c r="ET1" s="202"/>
      <c r="EU1" s="202"/>
      <c r="EV1" s="202"/>
      <c r="EW1" s="202"/>
      <c r="EX1" s="202"/>
      <c r="EY1" s="202"/>
      <c r="EZ1" s="202"/>
      <c r="FA1" s="202"/>
      <c r="FB1" s="202"/>
      <c r="FC1" s="202"/>
      <c r="FD1" s="202"/>
      <c r="FE1" s="202"/>
      <c r="FF1" s="202"/>
      <c r="FG1" s="202"/>
      <c r="FH1" s="202"/>
      <c r="FI1" s="202"/>
      <c r="FJ1" s="202"/>
      <c r="FK1" s="202"/>
      <c r="FL1" s="202"/>
      <c r="FM1" s="202"/>
      <c r="FN1" s="202"/>
      <c r="FO1" s="202"/>
      <c r="FP1" s="202"/>
      <c r="FQ1" s="202"/>
      <c r="FR1" s="202"/>
      <c r="FS1" s="202"/>
      <c r="FT1" s="202"/>
      <c r="FU1" s="202"/>
      <c r="FV1" s="202"/>
      <c r="FW1" s="202"/>
      <c r="FX1" s="202"/>
      <c r="FY1" s="202"/>
      <c r="FZ1" s="202"/>
      <c r="GA1" s="202"/>
      <c r="GB1" s="202"/>
      <c r="GC1" s="202"/>
      <c r="GD1" s="202"/>
      <c r="GE1" s="202"/>
      <c r="GF1" s="202"/>
      <c r="GG1" s="202"/>
      <c r="GH1" s="202"/>
      <c r="GI1" s="202"/>
      <c r="GJ1" s="202"/>
      <c r="GK1" s="202"/>
      <c r="GL1" s="202"/>
      <c r="GM1" s="202"/>
      <c r="GN1" s="202"/>
      <c r="GO1" s="202"/>
      <c r="GP1" s="202"/>
      <c r="GQ1" s="202"/>
      <c r="GR1" s="202"/>
      <c r="GS1" s="202"/>
      <c r="GT1" s="202"/>
      <c r="GU1" s="202"/>
      <c r="GV1" s="202"/>
      <c r="GW1" s="202"/>
      <c r="GX1" s="202"/>
      <c r="GY1" s="202"/>
      <c r="GZ1" s="202"/>
      <c r="HA1" s="202"/>
      <c r="HB1" s="202"/>
      <c r="HC1" s="202"/>
      <c r="HD1" s="202"/>
      <c r="HE1" s="202"/>
      <c r="HF1" s="202"/>
      <c r="HG1" s="202"/>
      <c r="HH1" s="202"/>
      <c r="HI1" s="202"/>
      <c r="HJ1" s="202"/>
      <c r="HK1" s="202"/>
      <c r="HL1" s="202"/>
      <c r="HM1" s="202"/>
      <c r="HN1" s="202"/>
      <c r="HO1" s="202"/>
      <c r="HP1" s="202"/>
      <c r="HQ1" s="202"/>
      <c r="HR1" s="202"/>
      <c r="HS1" s="202"/>
      <c r="HT1" s="202"/>
      <c r="HU1" s="202"/>
      <c r="HV1" s="202"/>
      <c r="HW1" s="202"/>
      <c r="HX1" s="202"/>
      <c r="HY1" s="202"/>
      <c r="HZ1" s="202"/>
      <c r="IA1" s="202"/>
      <c r="IB1" s="202"/>
      <c r="IC1" s="202"/>
      <c r="ID1" s="202"/>
      <c r="IE1" s="202"/>
      <c r="IF1" s="202"/>
      <c r="IG1" s="202"/>
      <c r="IH1" s="202"/>
      <c r="II1" s="202"/>
      <c r="IJ1" s="202"/>
      <c r="IK1" s="202"/>
      <c r="IL1" s="202"/>
      <c r="IM1" s="202"/>
      <c r="IN1" s="202"/>
      <c r="IO1" s="202"/>
      <c r="IP1" s="202"/>
      <c r="IQ1" s="202"/>
      <c r="IR1" s="202"/>
      <c r="IS1" s="202"/>
      <c r="IT1" s="202"/>
      <c r="IU1" s="202"/>
      <c r="IV1" s="202"/>
      <c r="IW1" s="202"/>
    </row>
    <row r="2" spans="1:257" s="44" customFormat="1" ht="49.5" customHeight="1" x14ac:dyDescent="0.2">
      <c r="A2" s="206"/>
      <c r="B2" s="266"/>
      <c r="C2" s="266"/>
      <c r="D2" s="266"/>
      <c r="E2" s="266"/>
      <c r="F2" s="266"/>
      <c r="G2" s="266"/>
      <c r="H2" s="206"/>
      <c r="I2" s="265"/>
      <c r="J2" s="265"/>
      <c r="K2" s="265"/>
      <c r="L2" s="265"/>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c r="BT2" s="206"/>
      <c r="BU2" s="206"/>
      <c r="BV2" s="206"/>
      <c r="BW2" s="206"/>
      <c r="BX2" s="206"/>
      <c r="BY2" s="206"/>
      <c r="BZ2" s="206"/>
      <c r="CA2" s="206"/>
      <c r="CB2" s="206"/>
      <c r="CC2" s="206"/>
      <c r="CD2" s="206"/>
      <c r="CE2" s="206"/>
      <c r="CF2" s="206"/>
      <c r="CG2" s="206"/>
      <c r="CH2" s="206"/>
      <c r="CI2" s="206"/>
      <c r="CJ2" s="206"/>
      <c r="CK2" s="206"/>
      <c r="CL2" s="206"/>
      <c r="CM2" s="206"/>
      <c r="CN2" s="206"/>
      <c r="CO2" s="206"/>
      <c r="CP2" s="206"/>
      <c r="CQ2" s="206"/>
      <c r="CR2" s="206"/>
      <c r="CS2" s="206"/>
      <c r="CT2" s="206"/>
      <c r="CU2" s="206"/>
      <c r="CV2" s="206"/>
      <c r="CW2" s="206"/>
      <c r="CX2" s="206"/>
      <c r="CY2" s="206"/>
      <c r="CZ2" s="206"/>
      <c r="DA2" s="206"/>
      <c r="DB2" s="206"/>
      <c r="DC2" s="206"/>
      <c r="DD2" s="206"/>
      <c r="DE2" s="206"/>
      <c r="DF2" s="206"/>
      <c r="DG2" s="206"/>
      <c r="DH2" s="206"/>
      <c r="DI2" s="206"/>
      <c r="DJ2" s="206"/>
      <c r="DK2" s="206"/>
      <c r="DL2" s="206"/>
      <c r="DM2" s="206"/>
      <c r="DN2" s="206"/>
      <c r="DO2" s="206"/>
      <c r="DP2" s="206"/>
      <c r="DQ2" s="206"/>
      <c r="DR2" s="206"/>
      <c r="DS2" s="206"/>
      <c r="DT2" s="206"/>
      <c r="DU2" s="206"/>
      <c r="DV2" s="206"/>
      <c r="DW2" s="206"/>
      <c r="DX2" s="206"/>
      <c r="DY2" s="206"/>
      <c r="DZ2" s="206"/>
      <c r="EA2" s="206"/>
      <c r="EB2" s="206"/>
      <c r="EC2" s="206"/>
      <c r="ED2" s="206"/>
      <c r="EE2" s="206"/>
      <c r="EF2" s="206"/>
      <c r="EG2" s="206"/>
      <c r="EH2" s="206"/>
      <c r="EI2" s="206"/>
      <c r="EJ2" s="206"/>
      <c r="EK2" s="206"/>
      <c r="EL2" s="206"/>
      <c r="EM2" s="206"/>
      <c r="EN2" s="206"/>
      <c r="EO2" s="206"/>
      <c r="EP2" s="206"/>
      <c r="EQ2" s="206"/>
      <c r="ER2" s="206"/>
      <c r="ES2" s="206"/>
      <c r="ET2" s="206"/>
      <c r="EU2" s="206"/>
      <c r="EV2" s="206"/>
      <c r="EW2" s="206"/>
      <c r="EX2" s="206"/>
      <c r="EY2" s="206"/>
      <c r="EZ2" s="206"/>
      <c r="FA2" s="206"/>
      <c r="FB2" s="206"/>
      <c r="FC2" s="206"/>
      <c r="FD2" s="206"/>
      <c r="FE2" s="206"/>
      <c r="FF2" s="206"/>
      <c r="FG2" s="206"/>
      <c r="FH2" s="206"/>
      <c r="FI2" s="206"/>
      <c r="FJ2" s="206"/>
      <c r="FK2" s="206"/>
      <c r="FL2" s="206"/>
      <c r="FM2" s="206"/>
      <c r="FN2" s="206"/>
      <c r="FO2" s="206"/>
      <c r="FP2" s="206"/>
      <c r="FQ2" s="206"/>
      <c r="FR2" s="206"/>
      <c r="FS2" s="206"/>
      <c r="FT2" s="206"/>
      <c r="FU2" s="206"/>
      <c r="FV2" s="206"/>
      <c r="FW2" s="206"/>
      <c r="FX2" s="206"/>
      <c r="FY2" s="206"/>
      <c r="FZ2" s="206"/>
      <c r="GA2" s="206"/>
      <c r="GB2" s="206"/>
      <c r="GC2" s="206"/>
      <c r="GD2" s="206"/>
      <c r="GE2" s="206"/>
      <c r="GF2" s="206"/>
      <c r="GG2" s="206"/>
      <c r="GH2" s="206"/>
      <c r="GI2" s="206"/>
      <c r="GJ2" s="206"/>
      <c r="GK2" s="206"/>
      <c r="GL2" s="206"/>
      <c r="GM2" s="206"/>
      <c r="GN2" s="206"/>
      <c r="GO2" s="206"/>
      <c r="GP2" s="206"/>
      <c r="GQ2" s="206"/>
      <c r="GR2" s="206"/>
      <c r="GS2" s="206"/>
      <c r="GT2" s="206"/>
      <c r="GU2" s="206"/>
      <c r="GV2" s="206"/>
      <c r="GW2" s="206"/>
      <c r="GX2" s="206"/>
      <c r="GY2" s="206"/>
      <c r="GZ2" s="206"/>
      <c r="HA2" s="206"/>
      <c r="HB2" s="206"/>
      <c r="HC2" s="206"/>
      <c r="HD2" s="206"/>
      <c r="HE2" s="206"/>
      <c r="HF2" s="206"/>
      <c r="HG2" s="206"/>
      <c r="HH2" s="206"/>
      <c r="HI2" s="206"/>
      <c r="HJ2" s="206"/>
      <c r="HK2" s="206"/>
      <c r="HL2" s="206"/>
      <c r="HM2" s="206"/>
      <c r="HN2" s="206"/>
      <c r="HO2" s="206"/>
      <c r="HP2" s="206"/>
      <c r="HQ2" s="206"/>
      <c r="HR2" s="206"/>
      <c r="HS2" s="206"/>
      <c r="HT2" s="206"/>
      <c r="HU2" s="206"/>
      <c r="HV2" s="206"/>
      <c r="HW2" s="206"/>
      <c r="HX2" s="206"/>
      <c r="HY2" s="206"/>
      <c r="HZ2" s="206"/>
      <c r="IA2" s="206"/>
      <c r="IB2" s="206"/>
      <c r="IC2" s="206"/>
      <c r="ID2" s="206"/>
      <c r="IE2" s="206"/>
      <c r="IF2" s="206"/>
      <c r="IG2" s="206"/>
      <c r="IH2" s="206"/>
      <c r="II2" s="206"/>
      <c r="IJ2" s="206"/>
      <c r="IK2" s="206"/>
      <c r="IL2" s="206"/>
      <c r="IM2" s="206"/>
      <c r="IN2" s="206"/>
      <c r="IO2" s="206"/>
      <c r="IP2" s="206"/>
      <c r="IQ2" s="206"/>
      <c r="IR2" s="206"/>
      <c r="IS2" s="206"/>
      <c r="IT2" s="206"/>
      <c r="IU2" s="206"/>
      <c r="IV2" s="206"/>
      <c r="IW2" s="206"/>
    </row>
    <row r="3" spans="1:257" s="7" customFormat="1" ht="6.95" customHeight="1" x14ac:dyDescent="0.2">
      <c r="A3" s="209"/>
      <c r="B3" s="1060"/>
      <c r="C3" s="1060"/>
      <c r="D3" s="1060"/>
      <c r="E3" s="1060"/>
      <c r="F3" s="1060"/>
      <c r="G3" s="1060"/>
      <c r="H3" s="209"/>
      <c r="I3" s="265"/>
      <c r="J3" s="265"/>
      <c r="K3" s="265"/>
      <c r="L3" s="265"/>
      <c r="M3" s="209"/>
      <c r="N3" s="209"/>
      <c r="O3" s="209"/>
      <c r="P3" s="206"/>
      <c r="Q3" s="206"/>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09"/>
      <c r="BW3" s="209"/>
      <c r="BX3" s="209"/>
      <c r="BY3" s="209"/>
      <c r="BZ3" s="209"/>
      <c r="CA3" s="209"/>
      <c r="CB3" s="209"/>
      <c r="CC3" s="209"/>
      <c r="CD3" s="209"/>
      <c r="CE3" s="209"/>
      <c r="CF3" s="209"/>
      <c r="CG3" s="209"/>
      <c r="CH3" s="209"/>
      <c r="CI3" s="209"/>
      <c r="CJ3" s="209"/>
      <c r="CK3" s="209"/>
      <c r="CL3" s="209"/>
      <c r="CM3" s="209"/>
      <c r="CN3" s="209"/>
      <c r="CO3" s="209"/>
      <c r="CP3" s="209"/>
      <c r="CQ3" s="209"/>
      <c r="CR3" s="209"/>
      <c r="CS3" s="209"/>
      <c r="CT3" s="209"/>
      <c r="CU3" s="209"/>
      <c r="CV3" s="209"/>
      <c r="CW3" s="209"/>
      <c r="CX3" s="209"/>
      <c r="CY3" s="209"/>
      <c r="CZ3" s="209"/>
      <c r="DA3" s="209"/>
      <c r="DB3" s="209"/>
      <c r="DC3" s="209"/>
      <c r="DD3" s="209"/>
      <c r="DE3" s="209"/>
      <c r="DF3" s="209"/>
      <c r="DG3" s="209"/>
      <c r="DH3" s="209"/>
      <c r="DI3" s="209"/>
      <c r="DJ3" s="209"/>
      <c r="DK3" s="209"/>
      <c r="DL3" s="209"/>
      <c r="DM3" s="209"/>
      <c r="DN3" s="209"/>
      <c r="DO3" s="209"/>
      <c r="DP3" s="209"/>
      <c r="DQ3" s="209"/>
      <c r="DR3" s="209"/>
      <c r="DS3" s="209"/>
      <c r="DT3" s="209"/>
      <c r="DU3" s="209"/>
      <c r="DV3" s="209"/>
      <c r="DW3" s="209"/>
      <c r="DX3" s="209"/>
      <c r="DY3" s="209"/>
      <c r="DZ3" s="209"/>
      <c r="EA3" s="209"/>
      <c r="EB3" s="209"/>
      <c r="EC3" s="209"/>
      <c r="ED3" s="209"/>
      <c r="EE3" s="209"/>
      <c r="EF3" s="209"/>
      <c r="EG3" s="209"/>
      <c r="EH3" s="209"/>
      <c r="EI3" s="209"/>
      <c r="EJ3" s="209"/>
      <c r="EK3" s="209"/>
      <c r="EL3" s="209"/>
      <c r="EM3" s="209"/>
      <c r="EN3" s="209"/>
      <c r="EO3" s="209"/>
      <c r="EP3" s="209"/>
      <c r="EQ3" s="209"/>
      <c r="ER3" s="209"/>
      <c r="ES3" s="209"/>
      <c r="ET3" s="209"/>
      <c r="EU3" s="209"/>
      <c r="EV3" s="209"/>
      <c r="EW3" s="209"/>
      <c r="EX3" s="209"/>
      <c r="EY3" s="209"/>
      <c r="EZ3" s="209"/>
      <c r="FA3" s="209"/>
      <c r="FB3" s="209"/>
      <c r="FC3" s="209"/>
      <c r="FD3" s="209"/>
      <c r="FE3" s="209"/>
      <c r="FF3" s="209"/>
      <c r="FG3" s="209"/>
      <c r="FH3" s="209"/>
      <c r="FI3" s="209"/>
      <c r="FJ3" s="209"/>
      <c r="FK3" s="209"/>
      <c r="FL3" s="209"/>
      <c r="FM3" s="209"/>
      <c r="FN3" s="209"/>
      <c r="FO3" s="209"/>
      <c r="FP3" s="209"/>
      <c r="FQ3" s="209"/>
      <c r="FR3" s="209"/>
      <c r="FS3" s="209"/>
      <c r="FT3" s="209"/>
      <c r="FU3" s="209"/>
      <c r="FV3" s="209"/>
      <c r="FW3" s="209"/>
      <c r="FX3" s="209"/>
      <c r="FY3" s="209"/>
      <c r="FZ3" s="209"/>
      <c r="GA3" s="209"/>
      <c r="GB3" s="209"/>
      <c r="GC3" s="209"/>
      <c r="GD3" s="209"/>
      <c r="GE3" s="209"/>
      <c r="GF3" s="209"/>
      <c r="GG3" s="209"/>
      <c r="GH3" s="209"/>
      <c r="GI3" s="209"/>
      <c r="GJ3" s="209"/>
      <c r="GK3" s="209"/>
      <c r="GL3" s="209"/>
      <c r="GM3" s="209"/>
      <c r="GN3" s="209"/>
      <c r="GO3" s="209"/>
      <c r="GP3" s="209"/>
      <c r="GQ3" s="209"/>
      <c r="GR3" s="209"/>
      <c r="GS3" s="209"/>
      <c r="GT3" s="209"/>
      <c r="GU3" s="209"/>
      <c r="GV3" s="209"/>
      <c r="GW3" s="209"/>
      <c r="GX3" s="209"/>
      <c r="GY3" s="209"/>
      <c r="GZ3" s="209"/>
      <c r="HA3" s="209"/>
      <c r="HB3" s="209"/>
      <c r="HC3" s="209"/>
      <c r="HD3" s="209"/>
      <c r="HE3" s="209"/>
      <c r="HF3" s="209"/>
      <c r="HG3" s="209"/>
      <c r="HH3" s="209"/>
      <c r="HI3" s="209"/>
      <c r="HJ3" s="209"/>
      <c r="HK3" s="209"/>
      <c r="HL3" s="209"/>
      <c r="HM3" s="209"/>
      <c r="HN3" s="209"/>
      <c r="HO3" s="209"/>
      <c r="HP3" s="209"/>
      <c r="HQ3" s="209"/>
      <c r="HR3" s="209"/>
      <c r="HS3" s="209"/>
      <c r="HT3" s="209"/>
      <c r="HU3" s="209"/>
      <c r="HV3" s="209"/>
      <c r="HW3" s="209"/>
      <c r="HX3" s="209"/>
      <c r="HY3" s="209"/>
      <c r="HZ3" s="209"/>
      <c r="IA3" s="209"/>
      <c r="IB3" s="209"/>
      <c r="IC3" s="209"/>
      <c r="ID3" s="209"/>
      <c r="IE3" s="209"/>
      <c r="IF3" s="209"/>
      <c r="IG3" s="209"/>
      <c r="IH3" s="209"/>
      <c r="II3" s="209"/>
      <c r="IJ3" s="209"/>
      <c r="IK3" s="209"/>
      <c r="IL3" s="209"/>
      <c r="IM3" s="209"/>
      <c r="IN3" s="209"/>
      <c r="IO3" s="209"/>
      <c r="IP3" s="209"/>
      <c r="IQ3" s="209"/>
      <c r="IR3" s="209"/>
      <c r="IS3" s="209"/>
      <c r="IT3" s="209"/>
      <c r="IU3" s="209"/>
      <c r="IV3" s="209"/>
      <c r="IW3" s="209"/>
    </row>
    <row r="4" spans="1:257" s="7" customFormat="1" ht="39.75" customHeight="1" x14ac:dyDescent="0.2">
      <c r="A4" s="267"/>
      <c r="B4" s="1136" t="s">
        <v>471</v>
      </c>
      <c r="C4" s="1136"/>
      <c r="D4" s="1136"/>
      <c r="E4" s="1136"/>
      <c r="F4" s="1136"/>
      <c r="G4" s="1136"/>
      <c r="H4" s="1136"/>
      <c r="I4" s="267"/>
      <c r="J4" s="267"/>
      <c r="K4" s="267"/>
      <c r="L4" s="267"/>
      <c r="M4" s="267"/>
      <c r="N4" s="267"/>
      <c r="O4" s="267"/>
      <c r="P4" s="267"/>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09"/>
      <c r="BS4" s="209"/>
      <c r="BT4" s="209"/>
      <c r="BU4" s="209"/>
      <c r="BV4" s="209"/>
      <c r="BW4" s="209"/>
      <c r="BX4" s="209"/>
      <c r="BY4" s="209"/>
      <c r="BZ4" s="209"/>
      <c r="CA4" s="209"/>
      <c r="CB4" s="209"/>
      <c r="CC4" s="209"/>
      <c r="CD4" s="209"/>
      <c r="CE4" s="209"/>
      <c r="CF4" s="209"/>
      <c r="CG4" s="209"/>
      <c r="CH4" s="209"/>
      <c r="CI4" s="209"/>
      <c r="CJ4" s="209"/>
      <c r="CK4" s="209"/>
      <c r="CL4" s="209"/>
      <c r="CM4" s="209"/>
      <c r="CN4" s="209"/>
      <c r="CO4" s="209"/>
      <c r="CP4" s="209"/>
      <c r="CQ4" s="209"/>
      <c r="CR4" s="209"/>
      <c r="CS4" s="209"/>
      <c r="CT4" s="209"/>
      <c r="CU4" s="209"/>
      <c r="CV4" s="209"/>
      <c r="CW4" s="209"/>
      <c r="CX4" s="209"/>
      <c r="CY4" s="209"/>
      <c r="CZ4" s="209"/>
      <c r="DA4" s="209"/>
      <c r="DB4" s="209"/>
      <c r="DC4" s="209"/>
      <c r="DD4" s="209"/>
      <c r="DE4" s="209"/>
      <c r="DF4" s="209"/>
      <c r="DG4" s="209"/>
      <c r="DH4" s="209"/>
      <c r="DI4" s="209"/>
      <c r="DJ4" s="209"/>
      <c r="DK4" s="209"/>
      <c r="DL4" s="209"/>
      <c r="DM4" s="209"/>
      <c r="DN4" s="209"/>
      <c r="DO4" s="209"/>
      <c r="DP4" s="209"/>
      <c r="DQ4" s="209"/>
      <c r="DR4" s="209"/>
      <c r="DS4" s="209"/>
      <c r="DT4" s="209"/>
      <c r="DU4" s="209"/>
      <c r="DV4" s="209"/>
      <c r="DW4" s="209"/>
      <c r="DX4" s="209"/>
      <c r="DY4" s="209"/>
      <c r="DZ4" s="209"/>
      <c r="EA4" s="209"/>
      <c r="EB4" s="209"/>
      <c r="EC4" s="209"/>
      <c r="ED4" s="209"/>
      <c r="EE4" s="209"/>
      <c r="EF4" s="209"/>
      <c r="EG4" s="209"/>
      <c r="EH4" s="209"/>
      <c r="EI4" s="209"/>
      <c r="EJ4" s="209"/>
      <c r="EK4" s="209"/>
      <c r="EL4" s="209"/>
      <c r="EM4" s="209"/>
      <c r="EN4" s="209"/>
      <c r="EO4" s="209"/>
      <c r="EP4" s="209"/>
      <c r="EQ4" s="209"/>
      <c r="ER4" s="209"/>
      <c r="ES4" s="209"/>
      <c r="ET4" s="209"/>
      <c r="EU4" s="209"/>
      <c r="EV4" s="209"/>
      <c r="EW4" s="209"/>
      <c r="EX4" s="209"/>
      <c r="EY4" s="209"/>
      <c r="EZ4" s="209"/>
      <c r="FA4" s="209"/>
      <c r="FB4" s="209"/>
      <c r="FC4" s="209"/>
      <c r="FD4" s="209"/>
      <c r="FE4" s="209"/>
      <c r="FF4" s="209"/>
      <c r="FG4" s="209"/>
      <c r="FH4" s="209"/>
      <c r="FI4" s="209"/>
      <c r="FJ4" s="209"/>
      <c r="FK4" s="209"/>
      <c r="FL4" s="209"/>
      <c r="FM4" s="209"/>
      <c r="FN4" s="209"/>
      <c r="FO4" s="209"/>
      <c r="FP4" s="209"/>
      <c r="FQ4" s="209"/>
      <c r="FR4" s="209"/>
      <c r="FS4" s="209"/>
      <c r="FT4" s="209"/>
      <c r="FU4" s="209"/>
      <c r="FV4" s="209"/>
      <c r="FW4" s="209"/>
      <c r="FX4" s="209"/>
      <c r="FY4" s="209"/>
      <c r="FZ4" s="209"/>
      <c r="GA4" s="209"/>
      <c r="GB4" s="209"/>
      <c r="GC4" s="209"/>
      <c r="GD4" s="209"/>
      <c r="GE4" s="209"/>
      <c r="GF4" s="209"/>
      <c r="GG4" s="209"/>
      <c r="GH4" s="209"/>
      <c r="GI4" s="209"/>
      <c r="GJ4" s="209"/>
      <c r="GK4" s="209"/>
      <c r="GL4" s="209"/>
      <c r="GM4" s="209"/>
      <c r="GN4" s="209"/>
      <c r="GO4" s="209"/>
      <c r="GP4" s="209"/>
      <c r="GQ4" s="209"/>
      <c r="GR4" s="209"/>
      <c r="GS4" s="209"/>
      <c r="GT4" s="209"/>
      <c r="GU4" s="209"/>
      <c r="GV4" s="209"/>
      <c r="GW4" s="209"/>
      <c r="GX4" s="209"/>
      <c r="GY4" s="209"/>
      <c r="GZ4" s="209"/>
      <c r="HA4" s="209"/>
      <c r="HB4" s="209"/>
      <c r="HC4" s="209"/>
      <c r="HD4" s="209"/>
      <c r="HE4" s="209"/>
      <c r="HF4" s="209"/>
      <c r="HG4" s="209"/>
      <c r="HH4" s="209"/>
      <c r="HI4" s="209"/>
      <c r="HJ4" s="209"/>
      <c r="HK4" s="209"/>
      <c r="HL4" s="209"/>
      <c r="HM4" s="209"/>
      <c r="HN4" s="209"/>
      <c r="HO4" s="209"/>
      <c r="HP4" s="209"/>
      <c r="HQ4" s="209"/>
      <c r="HR4" s="209"/>
      <c r="HS4" s="209"/>
      <c r="HT4" s="209"/>
      <c r="HU4" s="209"/>
      <c r="HV4" s="209"/>
      <c r="HW4" s="209"/>
      <c r="HX4" s="209"/>
      <c r="HY4" s="209"/>
      <c r="HZ4" s="209"/>
      <c r="IA4" s="209"/>
      <c r="IB4" s="209"/>
      <c r="IC4" s="209"/>
      <c r="ID4" s="209"/>
      <c r="IE4" s="209"/>
      <c r="IF4" s="209"/>
      <c r="IG4" s="209"/>
      <c r="IH4" s="209"/>
      <c r="II4" s="209"/>
      <c r="IJ4" s="209"/>
      <c r="IK4" s="209"/>
      <c r="IL4" s="209"/>
      <c r="IM4" s="209"/>
      <c r="IN4" s="209"/>
      <c r="IO4" s="209"/>
      <c r="IP4" s="209"/>
      <c r="IQ4" s="209"/>
      <c r="IR4" s="209"/>
      <c r="IS4" s="209"/>
      <c r="IT4" s="209"/>
      <c r="IU4" s="209"/>
      <c r="IV4" s="209"/>
      <c r="IW4" s="209"/>
    </row>
    <row r="5" spans="1:257" s="7" customFormat="1" ht="17.25" customHeight="1" x14ac:dyDescent="0.2">
      <c r="A5" s="209"/>
      <c r="B5" s="1061" t="str">
        <f>'9TiempoEspera'!B5:P5</f>
        <v>Situación a 28 de febrero de 2023</v>
      </c>
      <c r="C5" s="1061"/>
      <c r="D5" s="1061"/>
      <c r="E5" s="1061"/>
      <c r="F5" s="1061"/>
      <c r="G5" s="1061"/>
      <c r="H5" s="1061"/>
      <c r="I5" s="91"/>
      <c r="J5" s="91"/>
      <c r="K5" s="91"/>
      <c r="L5" s="91"/>
      <c r="M5" s="91"/>
      <c r="N5" s="91"/>
      <c r="O5" s="91"/>
      <c r="P5" s="91"/>
      <c r="Q5" s="91"/>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c r="BJ5" s="209"/>
      <c r="BK5" s="209"/>
      <c r="BL5" s="209"/>
      <c r="BM5" s="209"/>
      <c r="BN5" s="209"/>
      <c r="BO5" s="209"/>
      <c r="BP5" s="209"/>
      <c r="BQ5" s="209"/>
      <c r="BR5" s="209"/>
      <c r="BS5" s="209"/>
      <c r="BT5" s="209"/>
      <c r="BU5" s="209"/>
      <c r="BV5" s="209"/>
      <c r="BW5" s="209"/>
      <c r="BX5" s="209"/>
      <c r="BY5" s="209"/>
      <c r="BZ5" s="209"/>
      <c r="CA5" s="209"/>
      <c r="CB5" s="209"/>
      <c r="CC5" s="209"/>
      <c r="CD5" s="209"/>
      <c r="CE5" s="209"/>
      <c r="CF5" s="209"/>
      <c r="CG5" s="209"/>
      <c r="CH5" s="209"/>
      <c r="CI5" s="209"/>
      <c r="CJ5" s="209"/>
      <c r="CK5" s="209"/>
      <c r="CL5" s="209"/>
      <c r="CM5" s="209"/>
      <c r="CN5" s="209"/>
      <c r="CO5" s="209"/>
      <c r="CP5" s="209"/>
      <c r="CQ5" s="209"/>
      <c r="CR5" s="209"/>
      <c r="CS5" s="209"/>
      <c r="CT5" s="209"/>
      <c r="CU5" s="209"/>
      <c r="CV5" s="209"/>
      <c r="CW5" s="209"/>
      <c r="CX5" s="209"/>
      <c r="CY5" s="209"/>
      <c r="CZ5" s="209"/>
      <c r="DA5" s="209"/>
      <c r="DB5" s="209"/>
      <c r="DC5" s="209"/>
      <c r="DD5" s="209"/>
      <c r="DE5" s="209"/>
      <c r="DF5" s="209"/>
      <c r="DG5" s="209"/>
      <c r="DH5" s="209"/>
      <c r="DI5" s="209"/>
      <c r="DJ5" s="209"/>
      <c r="DK5" s="209"/>
      <c r="DL5" s="209"/>
      <c r="DM5" s="209"/>
      <c r="DN5" s="209"/>
      <c r="DO5" s="209"/>
      <c r="DP5" s="209"/>
      <c r="DQ5" s="209"/>
      <c r="DR5" s="209"/>
      <c r="DS5" s="209"/>
      <c r="DT5" s="209"/>
      <c r="DU5" s="209"/>
      <c r="DV5" s="209"/>
      <c r="DW5" s="209"/>
      <c r="DX5" s="209"/>
      <c r="DY5" s="209"/>
      <c r="DZ5" s="209"/>
      <c r="EA5" s="209"/>
      <c r="EB5" s="209"/>
      <c r="EC5" s="209"/>
      <c r="ED5" s="209"/>
      <c r="EE5" s="209"/>
      <c r="EF5" s="209"/>
      <c r="EG5" s="209"/>
      <c r="EH5" s="209"/>
      <c r="EI5" s="209"/>
      <c r="EJ5" s="209"/>
      <c r="EK5" s="209"/>
      <c r="EL5" s="209"/>
      <c r="EM5" s="209"/>
      <c r="EN5" s="209"/>
      <c r="EO5" s="209"/>
      <c r="EP5" s="209"/>
      <c r="EQ5" s="209"/>
      <c r="ER5" s="209"/>
      <c r="ES5" s="209"/>
      <c r="ET5" s="209"/>
      <c r="EU5" s="209"/>
      <c r="EV5" s="209"/>
      <c r="EW5" s="209"/>
      <c r="EX5" s="209"/>
      <c r="EY5" s="209"/>
      <c r="EZ5" s="209"/>
      <c r="FA5" s="209"/>
      <c r="FB5" s="209"/>
      <c r="FC5" s="209"/>
      <c r="FD5" s="209"/>
      <c r="FE5" s="209"/>
      <c r="FF5" s="209"/>
      <c r="FG5" s="209"/>
      <c r="FH5" s="209"/>
      <c r="FI5" s="209"/>
      <c r="FJ5" s="209"/>
      <c r="FK5" s="209"/>
      <c r="FL5" s="209"/>
      <c r="FM5" s="209"/>
      <c r="FN5" s="209"/>
      <c r="FO5" s="209"/>
      <c r="FP5" s="209"/>
      <c r="FQ5" s="209"/>
      <c r="FR5" s="209"/>
      <c r="FS5" s="209"/>
      <c r="FT5" s="209"/>
      <c r="FU5" s="209"/>
      <c r="FV5" s="209"/>
      <c r="FW5" s="209"/>
      <c r="FX5" s="209"/>
      <c r="FY5" s="209"/>
      <c r="FZ5" s="209"/>
      <c r="GA5" s="209"/>
      <c r="GB5" s="209"/>
      <c r="GC5" s="209"/>
      <c r="GD5" s="209"/>
      <c r="GE5" s="209"/>
      <c r="GF5" s="209"/>
      <c r="GG5" s="209"/>
      <c r="GH5" s="209"/>
      <c r="GI5" s="209"/>
      <c r="GJ5" s="209"/>
      <c r="GK5" s="209"/>
      <c r="GL5" s="209"/>
      <c r="GM5" s="209"/>
      <c r="GN5" s="209"/>
      <c r="GO5" s="209"/>
      <c r="GP5" s="209"/>
      <c r="GQ5" s="209"/>
      <c r="GR5" s="209"/>
      <c r="GS5" s="209"/>
      <c r="GT5" s="209"/>
      <c r="GU5" s="209"/>
      <c r="GV5" s="209"/>
      <c r="GW5" s="209"/>
      <c r="GX5" s="209"/>
      <c r="GY5" s="209"/>
      <c r="GZ5" s="209"/>
      <c r="HA5" s="209"/>
      <c r="HB5" s="209"/>
      <c r="HC5" s="209"/>
      <c r="HD5" s="209"/>
      <c r="HE5" s="209"/>
      <c r="HF5" s="209"/>
      <c r="HG5" s="209"/>
      <c r="HH5" s="209"/>
      <c r="HI5" s="209"/>
      <c r="HJ5" s="209"/>
      <c r="HK5" s="209"/>
      <c r="HL5" s="209"/>
      <c r="HM5" s="209"/>
      <c r="HN5" s="209"/>
      <c r="HO5" s="209"/>
      <c r="HP5" s="209"/>
      <c r="HQ5" s="209"/>
      <c r="HR5" s="209"/>
      <c r="HS5" s="209"/>
      <c r="HT5" s="209"/>
      <c r="HU5" s="209"/>
      <c r="HV5" s="209"/>
      <c r="HW5" s="209"/>
      <c r="HX5" s="209"/>
      <c r="HY5" s="209"/>
      <c r="HZ5" s="209"/>
      <c r="IA5" s="209"/>
      <c r="IB5" s="209"/>
      <c r="IC5" s="209"/>
      <c r="ID5" s="209"/>
      <c r="IE5" s="209"/>
      <c r="IF5" s="209"/>
      <c r="IG5" s="209"/>
      <c r="IH5" s="209"/>
      <c r="II5" s="209"/>
      <c r="IJ5" s="209"/>
      <c r="IK5" s="209"/>
      <c r="IL5" s="209"/>
      <c r="IM5" s="209"/>
      <c r="IN5" s="209"/>
      <c r="IO5" s="209"/>
      <c r="IP5" s="209"/>
      <c r="IQ5" s="209"/>
      <c r="IR5" s="209"/>
      <c r="IS5" s="209"/>
      <c r="IT5" s="209"/>
      <c r="IU5" s="209"/>
      <c r="IV5" s="209"/>
      <c r="IW5" s="209"/>
    </row>
    <row r="6" spans="1:257" s="7" customFormat="1" ht="6.95" customHeight="1" x14ac:dyDescent="0.2">
      <c r="A6" s="209"/>
      <c r="B6" s="209"/>
      <c r="C6" s="209"/>
      <c r="D6" s="209"/>
      <c r="E6" s="209"/>
      <c r="F6" s="209"/>
      <c r="G6" s="209"/>
      <c r="H6" s="209"/>
      <c r="I6" s="209"/>
      <c r="J6" s="268"/>
      <c r="K6" s="268"/>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09"/>
      <c r="BA6" s="209"/>
      <c r="BB6" s="209"/>
      <c r="BC6" s="209"/>
      <c r="BD6" s="209"/>
      <c r="BE6" s="209"/>
      <c r="BF6" s="209"/>
      <c r="BG6" s="209"/>
      <c r="BH6" s="209"/>
      <c r="BI6" s="209"/>
      <c r="BJ6" s="209"/>
      <c r="BK6" s="209"/>
      <c r="BL6" s="209"/>
      <c r="BM6" s="209"/>
      <c r="BN6" s="209"/>
      <c r="BO6" s="209"/>
      <c r="BP6" s="209"/>
      <c r="BQ6" s="209"/>
      <c r="BR6" s="209"/>
      <c r="BS6" s="209"/>
      <c r="BT6" s="209"/>
      <c r="BU6" s="209"/>
      <c r="BV6" s="209"/>
      <c r="BW6" s="209"/>
      <c r="BX6" s="209"/>
      <c r="BY6" s="209"/>
      <c r="BZ6" s="209"/>
      <c r="CA6" s="209"/>
      <c r="CB6" s="209"/>
      <c r="CC6" s="209"/>
      <c r="CD6" s="209"/>
      <c r="CE6" s="209"/>
      <c r="CF6" s="209"/>
      <c r="CG6" s="209"/>
      <c r="CH6" s="209"/>
      <c r="CI6" s="209"/>
      <c r="CJ6" s="209"/>
      <c r="CK6" s="209"/>
      <c r="CL6" s="209"/>
      <c r="CM6" s="209"/>
      <c r="CN6" s="209"/>
      <c r="CO6" s="209"/>
      <c r="CP6" s="209"/>
      <c r="CQ6" s="209"/>
      <c r="CR6" s="209"/>
      <c r="CS6" s="209"/>
      <c r="CT6" s="209"/>
      <c r="CU6" s="209"/>
      <c r="CV6" s="209"/>
      <c r="CW6" s="209"/>
      <c r="CX6" s="209"/>
      <c r="CY6" s="209"/>
      <c r="CZ6" s="209"/>
      <c r="DA6" s="209"/>
      <c r="DB6" s="209"/>
      <c r="DC6" s="209"/>
      <c r="DD6" s="209"/>
      <c r="DE6" s="209"/>
      <c r="DF6" s="209"/>
      <c r="DG6" s="209"/>
      <c r="DH6" s="209"/>
      <c r="DI6" s="209"/>
      <c r="DJ6" s="209"/>
      <c r="DK6" s="209"/>
      <c r="DL6" s="209"/>
      <c r="DM6" s="209"/>
      <c r="DN6" s="209"/>
      <c r="DO6" s="209"/>
      <c r="DP6" s="209"/>
      <c r="DQ6" s="209"/>
      <c r="DR6" s="209"/>
      <c r="DS6" s="209"/>
      <c r="DT6" s="209"/>
      <c r="DU6" s="209"/>
      <c r="DV6" s="209"/>
      <c r="DW6" s="209"/>
      <c r="DX6" s="209"/>
      <c r="DY6" s="209"/>
      <c r="DZ6" s="209"/>
      <c r="EA6" s="209"/>
      <c r="EB6" s="209"/>
      <c r="EC6" s="209"/>
      <c r="ED6" s="209"/>
      <c r="EE6" s="209"/>
      <c r="EF6" s="209"/>
      <c r="EG6" s="209"/>
      <c r="EH6" s="209"/>
      <c r="EI6" s="209"/>
      <c r="EJ6" s="209"/>
      <c r="EK6" s="209"/>
      <c r="EL6" s="209"/>
      <c r="EM6" s="209"/>
      <c r="EN6" s="209"/>
      <c r="EO6" s="209"/>
      <c r="EP6" s="209"/>
      <c r="EQ6" s="209"/>
      <c r="ER6" s="209"/>
      <c r="ES6" s="209"/>
      <c r="ET6" s="209"/>
      <c r="EU6" s="209"/>
      <c r="EV6" s="209"/>
      <c r="EW6" s="209"/>
      <c r="EX6" s="209"/>
      <c r="EY6" s="209"/>
      <c r="EZ6" s="209"/>
      <c r="FA6" s="209"/>
      <c r="FB6" s="209"/>
      <c r="FC6" s="209"/>
      <c r="FD6" s="209"/>
      <c r="FE6" s="209"/>
      <c r="FF6" s="209"/>
      <c r="FG6" s="209"/>
      <c r="FH6" s="209"/>
      <c r="FI6" s="209"/>
      <c r="FJ6" s="209"/>
      <c r="FK6" s="209"/>
      <c r="FL6" s="209"/>
      <c r="FM6" s="209"/>
      <c r="FN6" s="209"/>
      <c r="FO6" s="209"/>
      <c r="FP6" s="209"/>
      <c r="FQ6" s="209"/>
      <c r="FR6" s="209"/>
      <c r="FS6" s="209"/>
      <c r="FT6" s="209"/>
      <c r="FU6" s="209"/>
      <c r="FV6" s="209"/>
      <c r="FW6" s="209"/>
      <c r="FX6" s="209"/>
      <c r="FY6" s="209"/>
      <c r="FZ6" s="209"/>
      <c r="GA6" s="209"/>
      <c r="GB6" s="209"/>
      <c r="GC6" s="209"/>
      <c r="GD6" s="209"/>
      <c r="GE6" s="209"/>
      <c r="GF6" s="209"/>
      <c r="GG6" s="209"/>
      <c r="GH6" s="209"/>
      <c r="GI6" s="209"/>
      <c r="GJ6" s="209"/>
      <c r="GK6" s="209"/>
      <c r="GL6" s="209"/>
      <c r="GM6" s="209"/>
      <c r="GN6" s="209"/>
      <c r="GO6" s="209"/>
      <c r="GP6" s="209"/>
      <c r="GQ6" s="209"/>
      <c r="GR6" s="209"/>
      <c r="GS6" s="209"/>
      <c r="GT6" s="209"/>
      <c r="GU6" s="209"/>
      <c r="GV6" s="209"/>
      <c r="GW6" s="209"/>
      <c r="GX6" s="209"/>
      <c r="GY6" s="209"/>
      <c r="GZ6" s="209"/>
      <c r="HA6" s="209"/>
      <c r="HB6" s="209"/>
      <c r="HC6" s="209"/>
      <c r="HD6" s="209"/>
      <c r="HE6" s="209"/>
      <c r="HF6" s="209"/>
      <c r="HG6" s="209"/>
      <c r="HH6" s="209"/>
      <c r="HI6" s="209"/>
      <c r="HJ6" s="209"/>
      <c r="HK6" s="209"/>
      <c r="HL6" s="209"/>
      <c r="HM6" s="209"/>
      <c r="HN6" s="209"/>
      <c r="HO6" s="209"/>
      <c r="HP6" s="209"/>
      <c r="HQ6" s="209"/>
      <c r="HR6" s="209"/>
      <c r="HS6" s="209"/>
      <c r="HT6" s="209"/>
      <c r="HU6" s="209"/>
      <c r="HV6" s="209"/>
      <c r="HW6" s="209"/>
      <c r="HX6" s="209"/>
      <c r="HY6" s="209"/>
      <c r="HZ6" s="209"/>
      <c r="IA6" s="209"/>
      <c r="IB6" s="209"/>
      <c r="IC6" s="209"/>
      <c r="ID6" s="209"/>
      <c r="IE6" s="209"/>
      <c r="IF6" s="209"/>
      <c r="IG6" s="209"/>
      <c r="IH6" s="209"/>
      <c r="II6" s="209"/>
      <c r="IJ6" s="209"/>
      <c r="IK6" s="209"/>
      <c r="IL6" s="209"/>
      <c r="IM6" s="209"/>
      <c r="IN6" s="209"/>
      <c r="IO6" s="209"/>
      <c r="IP6" s="209"/>
      <c r="IQ6" s="209"/>
      <c r="IR6" s="209"/>
      <c r="IS6" s="209"/>
      <c r="IT6" s="209"/>
      <c r="IU6" s="209"/>
      <c r="IV6" s="209"/>
      <c r="IW6" s="209"/>
    </row>
    <row r="7" spans="1:257" s="7" customFormat="1" ht="4.5" customHeight="1" x14ac:dyDescent="0.2">
      <c r="A7" s="209"/>
      <c r="B7" s="209"/>
      <c r="C7" s="209"/>
      <c r="D7" s="209"/>
      <c r="E7" s="209"/>
      <c r="F7" s="209"/>
      <c r="G7" s="209"/>
      <c r="H7" s="209"/>
      <c r="I7" s="209"/>
      <c r="J7" s="269"/>
      <c r="K7" s="269"/>
      <c r="L7" s="214"/>
      <c r="M7" s="214"/>
      <c r="N7" s="214"/>
      <c r="O7" s="214"/>
      <c r="P7" s="212"/>
      <c r="Q7" s="212"/>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09"/>
      <c r="CB7" s="209"/>
      <c r="CC7" s="209"/>
      <c r="CD7" s="209"/>
      <c r="CE7" s="209"/>
      <c r="CF7" s="209"/>
      <c r="CG7" s="209"/>
      <c r="CH7" s="209"/>
      <c r="CI7" s="209"/>
      <c r="CJ7" s="209"/>
      <c r="CK7" s="209"/>
      <c r="CL7" s="209"/>
      <c r="CM7" s="209"/>
      <c r="CN7" s="209"/>
      <c r="CO7" s="209"/>
      <c r="CP7" s="209"/>
      <c r="CQ7" s="209"/>
      <c r="CR7" s="209"/>
      <c r="CS7" s="209"/>
      <c r="CT7" s="209"/>
      <c r="CU7" s="209"/>
      <c r="CV7" s="209"/>
      <c r="CW7" s="209"/>
      <c r="CX7" s="209"/>
      <c r="CY7" s="209"/>
      <c r="CZ7" s="209"/>
      <c r="DA7" s="209"/>
      <c r="DB7" s="209"/>
      <c r="DC7" s="209"/>
      <c r="DD7" s="209"/>
      <c r="DE7" s="209"/>
      <c r="DF7" s="209"/>
      <c r="DG7" s="209"/>
      <c r="DH7" s="209"/>
      <c r="DI7" s="209"/>
      <c r="DJ7" s="209"/>
      <c r="DK7" s="209"/>
      <c r="DL7" s="209"/>
      <c r="DM7" s="209"/>
      <c r="DN7" s="209"/>
      <c r="DO7" s="209"/>
      <c r="DP7" s="209"/>
      <c r="DQ7" s="209"/>
      <c r="DR7" s="209"/>
      <c r="DS7" s="209"/>
      <c r="DT7" s="209"/>
      <c r="DU7" s="209"/>
      <c r="DV7" s="209"/>
      <c r="DW7" s="209"/>
      <c r="DX7" s="209"/>
      <c r="DY7" s="209"/>
      <c r="DZ7" s="209"/>
      <c r="EA7" s="209"/>
      <c r="EB7" s="209"/>
      <c r="EC7" s="209"/>
      <c r="ED7" s="209"/>
      <c r="EE7" s="209"/>
      <c r="EF7" s="209"/>
      <c r="EG7" s="209"/>
      <c r="EH7" s="209"/>
      <c r="EI7" s="209"/>
      <c r="EJ7" s="209"/>
      <c r="EK7" s="209"/>
      <c r="EL7" s="209"/>
      <c r="EM7" s="209"/>
      <c r="EN7" s="209"/>
      <c r="EO7" s="209"/>
      <c r="EP7" s="209"/>
      <c r="EQ7" s="209"/>
      <c r="ER7" s="209"/>
      <c r="ES7" s="209"/>
      <c r="ET7" s="209"/>
      <c r="EU7" s="209"/>
      <c r="EV7" s="209"/>
      <c r="EW7" s="209"/>
      <c r="EX7" s="209"/>
      <c r="EY7" s="209"/>
      <c r="EZ7" s="209"/>
      <c r="FA7" s="209"/>
      <c r="FB7" s="209"/>
      <c r="FC7" s="209"/>
      <c r="FD7" s="209"/>
      <c r="FE7" s="209"/>
      <c r="FF7" s="209"/>
      <c r="FG7" s="209"/>
      <c r="FH7" s="209"/>
      <c r="FI7" s="209"/>
      <c r="FJ7" s="209"/>
      <c r="FK7" s="209"/>
      <c r="FL7" s="209"/>
      <c r="FM7" s="209"/>
      <c r="FN7" s="209"/>
      <c r="FO7" s="209"/>
      <c r="FP7" s="209"/>
      <c r="FQ7" s="209"/>
      <c r="FR7" s="209"/>
      <c r="FS7" s="209"/>
      <c r="FT7" s="209"/>
      <c r="FU7" s="209"/>
      <c r="FV7" s="209"/>
      <c r="FW7" s="209"/>
      <c r="FX7" s="209"/>
      <c r="FY7" s="209"/>
      <c r="FZ7" s="209"/>
      <c r="GA7" s="209"/>
      <c r="GB7" s="209"/>
      <c r="GC7" s="209"/>
      <c r="GD7" s="209"/>
      <c r="GE7" s="209"/>
      <c r="GF7" s="209"/>
      <c r="GG7" s="209"/>
      <c r="GH7" s="209"/>
      <c r="GI7" s="209"/>
      <c r="GJ7" s="209"/>
      <c r="GK7" s="209"/>
      <c r="GL7" s="209"/>
      <c r="GM7" s="209"/>
      <c r="GN7" s="209"/>
      <c r="GO7" s="209"/>
      <c r="GP7" s="209"/>
      <c r="GQ7" s="209"/>
      <c r="GR7" s="209"/>
      <c r="GS7" s="209"/>
      <c r="GT7" s="209"/>
      <c r="GU7" s="209"/>
      <c r="GV7" s="209"/>
      <c r="GW7" s="209"/>
      <c r="GX7" s="209"/>
      <c r="GY7" s="209"/>
      <c r="GZ7" s="209"/>
      <c r="HA7" s="209"/>
      <c r="HB7" s="209"/>
      <c r="HC7" s="209"/>
      <c r="HD7" s="209"/>
      <c r="HE7" s="209"/>
      <c r="HF7" s="209"/>
      <c r="HG7" s="209"/>
      <c r="HH7" s="209"/>
      <c r="HI7" s="209"/>
      <c r="HJ7" s="209"/>
      <c r="HK7" s="209"/>
      <c r="HL7" s="209"/>
      <c r="HM7" s="209"/>
      <c r="HN7" s="209"/>
      <c r="HO7" s="209"/>
      <c r="HP7" s="209"/>
      <c r="HQ7" s="209"/>
      <c r="HR7" s="209"/>
      <c r="HS7" s="209"/>
      <c r="HT7" s="209"/>
      <c r="HU7" s="209"/>
      <c r="HV7" s="209"/>
      <c r="HW7" s="209"/>
      <c r="HX7" s="209"/>
      <c r="HY7" s="209"/>
      <c r="HZ7" s="209"/>
      <c r="IA7" s="209"/>
      <c r="IB7" s="209"/>
      <c r="IC7" s="209"/>
      <c r="ID7" s="209"/>
      <c r="IE7" s="209"/>
      <c r="IF7" s="209"/>
      <c r="IG7" s="209"/>
      <c r="IH7" s="209"/>
      <c r="II7" s="209"/>
      <c r="IJ7" s="209"/>
      <c r="IK7" s="209"/>
      <c r="IL7" s="209"/>
      <c r="IM7" s="209"/>
      <c r="IN7" s="209"/>
      <c r="IO7" s="209"/>
      <c r="IP7" s="209"/>
      <c r="IQ7" s="209"/>
      <c r="IR7" s="209"/>
      <c r="IS7" s="209"/>
      <c r="IT7" s="209"/>
      <c r="IU7" s="209"/>
      <c r="IV7" s="209"/>
      <c r="IW7" s="209"/>
    </row>
    <row r="8" spans="1:257" s="7" customFormat="1" ht="27" customHeight="1" x14ac:dyDescent="0.2">
      <c r="A8" s="209"/>
      <c r="B8" s="1213" t="str">
        <f>'9TiempoEspera'!B8:J8</f>
        <v>Tiempo de resolución calculado sobre las Resoluciones realizadas entre el 1 de marzo de 2022 y el 28 de febrero de 2023</v>
      </c>
      <c r="C8" s="1216"/>
      <c r="D8" s="1216"/>
      <c r="E8" s="1216"/>
      <c r="F8" s="1216"/>
      <c r="G8" s="1216"/>
      <c r="H8" s="1217"/>
      <c r="I8" s="214"/>
      <c r="J8" s="212"/>
      <c r="K8" s="212"/>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09"/>
      <c r="BQ8" s="209"/>
      <c r="BR8" s="209"/>
      <c r="BS8" s="209"/>
      <c r="BT8" s="209"/>
      <c r="BU8" s="209"/>
      <c r="BV8" s="209"/>
      <c r="BW8" s="209"/>
      <c r="BX8" s="209"/>
      <c r="BY8" s="209"/>
      <c r="BZ8" s="209"/>
      <c r="CA8" s="209"/>
      <c r="CB8" s="209"/>
      <c r="CC8" s="209"/>
      <c r="CD8" s="209"/>
      <c r="CE8" s="209"/>
      <c r="CF8" s="209"/>
      <c r="CG8" s="209"/>
      <c r="CH8" s="209"/>
      <c r="CI8" s="209"/>
      <c r="CJ8" s="209"/>
      <c r="CK8" s="209"/>
      <c r="CL8" s="209"/>
      <c r="CM8" s="209"/>
      <c r="CN8" s="209"/>
      <c r="CO8" s="209"/>
      <c r="CP8" s="209"/>
      <c r="CQ8" s="209"/>
      <c r="CR8" s="209"/>
      <c r="CS8" s="209"/>
      <c r="CT8" s="209"/>
      <c r="CU8" s="209"/>
      <c r="CV8" s="209"/>
      <c r="CW8" s="209"/>
      <c r="CX8" s="209"/>
      <c r="CY8" s="209"/>
      <c r="CZ8" s="209"/>
      <c r="DA8" s="209"/>
      <c r="DB8" s="209"/>
      <c r="DC8" s="209"/>
      <c r="DD8" s="209"/>
      <c r="DE8" s="209"/>
      <c r="DF8" s="209"/>
      <c r="DG8" s="209"/>
      <c r="DH8" s="209"/>
      <c r="DI8" s="209"/>
      <c r="DJ8" s="209"/>
      <c r="DK8" s="209"/>
      <c r="DL8" s="209"/>
      <c r="DM8" s="209"/>
      <c r="DN8" s="209"/>
      <c r="DO8" s="209"/>
      <c r="DP8" s="209"/>
      <c r="DQ8" s="209"/>
      <c r="DR8" s="209"/>
      <c r="DS8" s="209"/>
      <c r="DT8" s="209"/>
      <c r="DU8" s="209"/>
      <c r="DV8" s="209"/>
      <c r="DW8" s="209"/>
      <c r="DX8" s="209"/>
      <c r="DY8" s="209"/>
      <c r="DZ8" s="209"/>
      <c r="EA8" s="209"/>
      <c r="EB8" s="209"/>
      <c r="EC8" s="209"/>
      <c r="ED8" s="209"/>
      <c r="EE8" s="209"/>
      <c r="EF8" s="209"/>
      <c r="EG8" s="209"/>
      <c r="EH8" s="209"/>
      <c r="EI8" s="209"/>
      <c r="EJ8" s="209"/>
      <c r="EK8" s="209"/>
      <c r="EL8" s="209"/>
      <c r="EM8" s="209"/>
      <c r="EN8" s="209"/>
      <c r="EO8" s="209"/>
      <c r="EP8" s="209"/>
      <c r="EQ8" s="209"/>
      <c r="ER8" s="209"/>
      <c r="ES8" s="209"/>
      <c r="ET8" s="209"/>
      <c r="EU8" s="209"/>
      <c r="EV8" s="209"/>
      <c r="EW8" s="209"/>
      <c r="EX8" s="209"/>
      <c r="EY8" s="209"/>
      <c r="EZ8" s="209"/>
      <c r="FA8" s="209"/>
      <c r="FB8" s="209"/>
      <c r="FC8" s="209"/>
      <c r="FD8" s="209"/>
      <c r="FE8" s="209"/>
      <c r="FF8" s="209"/>
      <c r="FG8" s="209"/>
      <c r="FH8" s="209"/>
      <c r="FI8" s="209"/>
      <c r="FJ8" s="209"/>
      <c r="FK8" s="209"/>
      <c r="FL8" s="209"/>
      <c r="FM8" s="209"/>
      <c r="FN8" s="209"/>
      <c r="FO8" s="209"/>
      <c r="FP8" s="209"/>
      <c r="FQ8" s="209"/>
      <c r="FR8" s="209"/>
      <c r="FS8" s="209"/>
      <c r="FT8" s="209"/>
      <c r="FU8" s="209"/>
      <c r="FV8" s="209"/>
      <c r="FW8" s="209"/>
      <c r="FX8" s="209"/>
      <c r="FY8" s="209"/>
      <c r="FZ8" s="209"/>
      <c r="GA8" s="209"/>
      <c r="GB8" s="209"/>
      <c r="GC8" s="209"/>
      <c r="GD8" s="209"/>
      <c r="GE8" s="209"/>
      <c r="GF8" s="209"/>
      <c r="GG8" s="209"/>
      <c r="GH8" s="209"/>
      <c r="GI8" s="209"/>
      <c r="GJ8" s="209"/>
      <c r="GK8" s="209"/>
      <c r="GL8" s="209"/>
      <c r="GM8" s="209"/>
      <c r="GN8" s="209"/>
      <c r="GO8" s="209"/>
      <c r="GP8" s="209"/>
      <c r="GQ8" s="209"/>
      <c r="GR8" s="209"/>
      <c r="GS8" s="209"/>
      <c r="GT8" s="209"/>
      <c r="GU8" s="209"/>
      <c r="GV8" s="209"/>
      <c r="GW8" s="209"/>
      <c r="GX8" s="209"/>
      <c r="GY8" s="209"/>
      <c r="GZ8" s="209"/>
      <c r="HA8" s="209"/>
      <c r="HB8" s="209"/>
      <c r="HC8" s="209"/>
      <c r="HD8" s="209"/>
      <c r="HE8" s="209"/>
      <c r="HF8" s="209"/>
      <c r="HG8" s="209"/>
      <c r="HH8" s="209"/>
      <c r="HI8" s="209"/>
      <c r="HJ8" s="209"/>
      <c r="HK8" s="209"/>
      <c r="HL8" s="209"/>
      <c r="HM8" s="209"/>
      <c r="HN8" s="209"/>
      <c r="HO8" s="209"/>
      <c r="HP8" s="209"/>
      <c r="HQ8" s="209"/>
      <c r="HR8" s="209"/>
      <c r="HS8" s="209"/>
      <c r="HT8" s="209"/>
      <c r="HU8" s="209"/>
      <c r="HV8" s="209"/>
      <c r="HW8" s="209"/>
      <c r="HX8" s="209"/>
      <c r="HY8" s="209"/>
      <c r="HZ8" s="209"/>
      <c r="IA8" s="209"/>
      <c r="IB8" s="209"/>
      <c r="IC8" s="209"/>
      <c r="ID8" s="209"/>
      <c r="IE8" s="209"/>
      <c r="IF8" s="209"/>
      <c r="IG8" s="209"/>
      <c r="IH8" s="209"/>
      <c r="II8" s="209"/>
      <c r="IJ8" s="209"/>
      <c r="IK8" s="209"/>
      <c r="IL8" s="209"/>
      <c r="IM8" s="209"/>
      <c r="IN8" s="209"/>
      <c r="IO8" s="209"/>
      <c r="IP8" s="209"/>
      <c r="IQ8" s="209"/>
    </row>
    <row r="9" spans="1:257" s="7" customFormat="1" ht="16.5" customHeight="1" x14ac:dyDescent="0.2">
      <c r="A9" s="209"/>
      <c r="B9" s="1063" t="s">
        <v>15</v>
      </c>
      <c r="C9" s="1071" t="s">
        <v>472</v>
      </c>
      <c r="D9" s="1069"/>
      <c r="E9" s="1069"/>
      <c r="F9" s="1069"/>
      <c r="G9" s="1069"/>
      <c r="H9" s="1070"/>
      <c r="I9" s="220"/>
      <c r="J9" s="217"/>
      <c r="K9" s="217"/>
      <c r="L9" s="209"/>
      <c r="M9" s="209"/>
      <c r="N9" s="209"/>
      <c r="O9" s="209"/>
      <c r="P9" s="209"/>
      <c r="Q9" s="209"/>
      <c r="R9" s="209"/>
      <c r="S9" s="209"/>
      <c r="T9" s="209"/>
      <c r="U9" s="209"/>
      <c r="V9" s="209"/>
      <c r="W9" s="209"/>
      <c r="X9" s="209"/>
      <c r="Y9" s="209"/>
      <c r="Z9" s="209"/>
      <c r="AA9" s="209"/>
      <c r="AB9" s="209"/>
      <c r="AC9" s="209"/>
      <c r="AD9" s="209"/>
      <c r="AE9" s="209"/>
      <c r="AF9" s="209"/>
      <c r="AG9" s="209"/>
      <c r="AH9" s="209"/>
      <c r="AI9" s="209"/>
      <c r="AJ9" s="209"/>
      <c r="AK9" s="209"/>
      <c r="AL9" s="209"/>
      <c r="AM9" s="209"/>
      <c r="AN9" s="209"/>
      <c r="AO9" s="209"/>
      <c r="AP9" s="209"/>
      <c r="AQ9" s="209"/>
      <c r="AR9" s="209"/>
      <c r="AS9" s="209"/>
      <c r="AT9" s="209"/>
      <c r="AU9" s="209"/>
      <c r="AV9" s="209"/>
      <c r="AW9" s="209"/>
      <c r="AX9" s="209"/>
      <c r="AY9" s="209"/>
      <c r="AZ9" s="209"/>
      <c r="BA9" s="209"/>
      <c r="BB9" s="209"/>
      <c r="BC9" s="209"/>
      <c r="BD9" s="209"/>
      <c r="BE9" s="209"/>
      <c r="BF9" s="209"/>
      <c r="BG9" s="209"/>
      <c r="BH9" s="209"/>
      <c r="BI9" s="209"/>
      <c r="BJ9" s="209"/>
      <c r="BK9" s="209"/>
      <c r="BL9" s="209"/>
      <c r="BM9" s="209"/>
      <c r="BN9" s="209"/>
      <c r="BO9" s="209"/>
      <c r="BP9" s="209"/>
      <c r="BQ9" s="209"/>
      <c r="BR9" s="209"/>
      <c r="BS9" s="209"/>
      <c r="BT9" s="209"/>
      <c r="BU9" s="209"/>
      <c r="BV9" s="209"/>
      <c r="BW9" s="209"/>
      <c r="BX9" s="209"/>
      <c r="BY9" s="209"/>
      <c r="BZ9" s="209"/>
      <c r="CA9" s="209"/>
      <c r="CB9" s="209"/>
      <c r="CC9" s="209"/>
      <c r="CD9" s="209"/>
      <c r="CE9" s="209"/>
      <c r="CF9" s="209"/>
      <c r="CG9" s="209"/>
      <c r="CH9" s="209"/>
      <c r="CI9" s="209"/>
      <c r="CJ9" s="209"/>
      <c r="CK9" s="209"/>
      <c r="CL9" s="209"/>
      <c r="CM9" s="209"/>
      <c r="CN9" s="209"/>
      <c r="CO9" s="209"/>
      <c r="CP9" s="209"/>
      <c r="CQ9" s="209"/>
      <c r="CR9" s="209"/>
      <c r="CS9" s="209"/>
      <c r="CT9" s="209"/>
      <c r="CU9" s="209"/>
      <c r="CV9" s="209"/>
      <c r="CW9" s="209"/>
      <c r="CX9" s="209"/>
      <c r="CY9" s="209"/>
      <c r="CZ9" s="209"/>
      <c r="DA9" s="209"/>
      <c r="DB9" s="209"/>
      <c r="DC9" s="209"/>
      <c r="DD9" s="209"/>
      <c r="DE9" s="209"/>
      <c r="DF9" s="209"/>
      <c r="DG9" s="209"/>
      <c r="DH9" s="209"/>
      <c r="DI9" s="209"/>
      <c r="DJ9" s="209"/>
      <c r="DK9" s="209"/>
      <c r="DL9" s="209"/>
      <c r="DM9" s="209"/>
      <c r="DN9" s="209"/>
      <c r="DO9" s="209"/>
      <c r="DP9" s="209"/>
      <c r="DQ9" s="209"/>
      <c r="DR9" s="209"/>
      <c r="DS9" s="209"/>
      <c r="DT9" s="209"/>
      <c r="DU9" s="209"/>
      <c r="DV9" s="209"/>
      <c r="DW9" s="209"/>
      <c r="DX9" s="209"/>
      <c r="DY9" s="209"/>
      <c r="DZ9" s="209"/>
      <c r="EA9" s="209"/>
      <c r="EB9" s="209"/>
      <c r="EC9" s="209"/>
      <c r="ED9" s="209"/>
      <c r="EE9" s="209"/>
      <c r="EF9" s="209"/>
      <c r="EG9" s="209"/>
      <c r="EH9" s="209"/>
      <c r="EI9" s="209"/>
      <c r="EJ9" s="209"/>
      <c r="EK9" s="209"/>
      <c r="EL9" s="209"/>
      <c r="EM9" s="209"/>
      <c r="EN9" s="209"/>
      <c r="EO9" s="209"/>
      <c r="EP9" s="209"/>
      <c r="EQ9" s="209"/>
      <c r="ER9" s="209"/>
      <c r="ES9" s="209"/>
      <c r="ET9" s="209"/>
      <c r="EU9" s="209"/>
      <c r="EV9" s="209"/>
      <c r="EW9" s="209"/>
      <c r="EX9" s="209"/>
      <c r="EY9" s="209"/>
      <c r="EZ9" s="209"/>
      <c r="FA9" s="209"/>
      <c r="FB9" s="209"/>
      <c r="FC9" s="209"/>
      <c r="FD9" s="209"/>
      <c r="FE9" s="209"/>
      <c r="FF9" s="209"/>
      <c r="FG9" s="209"/>
      <c r="FH9" s="209"/>
      <c r="FI9" s="209"/>
      <c r="FJ9" s="209"/>
      <c r="FK9" s="209"/>
      <c r="FL9" s="209"/>
      <c r="FM9" s="209"/>
      <c r="FN9" s="209"/>
      <c r="FO9" s="209"/>
      <c r="FP9" s="209"/>
      <c r="FQ9" s="209"/>
      <c r="FR9" s="209"/>
      <c r="FS9" s="209"/>
      <c r="FT9" s="209"/>
      <c r="FU9" s="209"/>
      <c r="FV9" s="209"/>
      <c r="FW9" s="209"/>
      <c r="FX9" s="209"/>
      <c r="FY9" s="209"/>
      <c r="FZ9" s="209"/>
      <c r="GA9" s="209"/>
      <c r="GB9" s="209"/>
      <c r="GC9" s="209"/>
      <c r="GD9" s="209"/>
      <c r="GE9" s="209"/>
      <c r="GF9" s="209"/>
      <c r="GG9" s="209"/>
      <c r="GH9" s="209"/>
      <c r="GI9" s="209"/>
      <c r="GJ9" s="209"/>
      <c r="GK9" s="209"/>
      <c r="GL9" s="209"/>
      <c r="GM9" s="209"/>
      <c r="GN9" s="209"/>
      <c r="GO9" s="209"/>
      <c r="GP9" s="209"/>
      <c r="GQ9" s="209"/>
      <c r="GR9" s="209"/>
      <c r="GS9" s="209"/>
      <c r="GT9" s="209"/>
      <c r="GU9" s="209"/>
      <c r="GV9" s="209"/>
      <c r="GW9" s="209"/>
      <c r="GX9" s="209"/>
      <c r="GY9" s="209"/>
      <c r="GZ9" s="209"/>
      <c r="HA9" s="209"/>
      <c r="HB9" s="209"/>
      <c r="HC9" s="209"/>
      <c r="HD9" s="209"/>
      <c r="HE9" s="209"/>
      <c r="HF9" s="209"/>
      <c r="HG9" s="209"/>
      <c r="HH9" s="209"/>
      <c r="HI9" s="209"/>
      <c r="HJ9" s="209"/>
      <c r="HK9" s="209"/>
      <c r="HL9" s="209"/>
      <c r="HM9" s="209"/>
      <c r="HN9" s="209"/>
      <c r="HO9" s="209"/>
      <c r="HP9" s="209"/>
      <c r="HQ9" s="209"/>
      <c r="HR9" s="209"/>
      <c r="HS9" s="209"/>
      <c r="HT9" s="209"/>
      <c r="HU9" s="209"/>
      <c r="HV9" s="209"/>
      <c r="HW9" s="209"/>
      <c r="HX9" s="209"/>
      <c r="HY9" s="209"/>
      <c r="HZ9" s="209"/>
      <c r="IA9" s="209"/>
      <c r="IB9" s="209"/>
      <c r="IC9" s="209"/>
      <c r="ID9" s="209"/>
      <c r="IE9" s="209"/>
      <c r="IF9" s="209"/>
      <c r="IG9" s="209"/>
      <c r="IH9" s="209"/>
      <c r="II9" s="209"/>
      <c r="IJ9" s="209"/>
      <c r="IK9" s="209"/>
      <c r="IL9" s="209"/>
      <c r="IM9" s="209"/>
      <c r="IN9" s="209"/>
      <c r="IO9" s="209"/>
      <c r="IP9" s="209"/>
      <c r="IQ9" s="209"/>
    </row>
    <row r="10" spans="1:257" s="7" customFormat="1" x14ac:dyDescent="0.2">
      <c r="A10" s="209"/>
      <c r="B10" s="1063"/>
      <c r="C10" s="1218"/>
      <c r="D10" s="1219"/>
      <c r="E10" s="1219"/>
      <c r="F10" s="1219"/>
      <c r="G10" s="1219"/>
      <c r="H10" s="1220"/>
      <c r="I10" s="436"/>
      <c r="J10" s="507"/>
      <c r="K10" s="507"/>
      <c r="L10" s="508"/>
      <c r="M10" s="508"/>
      <c r="N10" s="508"/>
      <c r="O10" s="508"/>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K10" s="209"/>
      <c r="CL10" s="209"/>
      <c r="CM10" s="209"/>
      <c r="CN10" s="209"/>
      <c r="CO10" s="209"/>
      <c r="CP10" s="209"/>
      <c r="CQ10" s="209"/>
      <c r="CR10" s="209"/>
      <c r="CS10" s="209"/>
      <c r="CT10" s="209"/>
      <c r="CU10" s="209"/>
      <c r="CV10" s="209"/>
      <c r="CW10" s="209"/>
      <c r="CX10" s="209"/>
      <c r="CY10" s="209"/>
      <c r="CZ10" s="209"/>
      <c r="DA10" s="209"/>
      <c r="DB10" s="209"/>
      <c r="DC10" s="209"/>
      <c r="DD10" s="209"/>
      <c r="DE10" s="209"/>
      <c r="DF10" s="209"/>
      <c r="DG10" s="209"/>
      <c r="DH10" s="209"/>
      <c r="DI10" s="209"/>
      <c r="DJ10" s="209"/>
      <c r="DK10" s="209"/>
      <c r="DL10" s="209"/>
      <c r="DM10" s="209"/>
      <c r="DN10" s="209"/>
      <c r="DO10" s="209"/>
      <c r="DP10" s="209"/>
      <c r="DQ10" s="209"/>
      <c r="DR10" s="209"/>
      <c r="DS10" s="209"/>
      <c r="DT10" s="209"/>
      <c r="DU10" s="209"/>
      <c r="DV10" s="209"/>
      <c r="DW10" s="209"/>
      <c r="DX10" s="209"/>
      <c r="DY10" s="209"/>
      <c r="DZ10" s="209"/>
      <c r="EA10" s="209"/>
      <c r="EB10" s="209"/>
      <c r="EC10" s="209"/>
      <c r="ED10" s="209"/>
      <c r="EE10" s="209"/>
      <c r="EF10" s="209"/>
      <c r="EG10" s="209"/>
      <c r="EH10" s="209"/>
      <c r="EI10" s="209"/>
      <c r="EJ10" s="209"/>
      <c r="EK10" s="209"/>
      <c r="EL10" s="209"/>
      <c r="EM10" s="209"/>
      <c r="EN10" s="209"/>
      <c r="EO10" s="209"/>
      <c r="EP10" s="209"/>
      <c r="EQ10" s="209"/>
      <c r="ER10" s="209"/>
      <c r="ES10" s="209"/>
      <c r="ET10" s="209"/>
      <c r="EU10" s="209"/>
      <c r="EV10" s="209"/>
      <c r="EW10" s="209"/>
      <c r="EX10" s="209"/>
      <c r="EY10" s="209"/>
      <c r="EZ10" s="209"/>
      <c r="FA10" s="209"/>
      <c r="FB10" s="209"/>
      <c r="FC10" s="209"/>
      <c r="FD10" s="209"/>
      <c r="FE10" s="209"/>
      <c r="FF10" s="209"/>
      <c r="FG10" s="209"/>
      <c r="FH10" s="209"/>
      <c r="FI10" s="209"/>
      <c r="FJ10" s="209"/>
      <c r="FK10" s="209"/>
      <c r="FL10" s="209"/>
      <c r="FM10" s="209"/>
      <c r="FN10" s="209"/>
      <c r="FO10" s="209"/>
      <c r="FP10" s="209"/>
      <c r="FQ10" s="209"/>
      <c r="FR10" s="209"/>
      <c r="FS10" s="209"/>
      <c r="FT10" s="209"/>
      <c r="FU10" s="209"/>
      <c r="FV10" s="209"/>
      <c r="FW10" s="209"/>
      <c r="FX10" s="209"/>
      <c r="FY10" s="209"/>
      <c r="FZ10" s="209"/>
      <c r="GA10" s="209"/>
      <c r="GB10" s="209"/>
      <c r="GC10" s="209"/>
      <c r="GD10" s="209"/>
      <c r="GE10" s="209"/>
      <c r="GF10" s="209"/>
      <c r="GG10" s="209"/>
      <c r="GH10" s="209"/>
      <c r="GI10" s="209"/>
      <c r="GJ10" s="209"/>
      <c r="GK10" s="209"/>
      <c r="GL10" s="209"/>
      <c r="GM10" s="209"/>
      <c r="GN10" s="209"/>
      <c r="GO10" s="209"/>
      <c r="GP10" s="209"/>
      <c r="GQ10" s="209"/>
      <c r="GR10" s="209"/>
      <c r="GS10" s="209"/>
      <c r="GT10" s="209"/>
      <c r="GU10" s="209"/>
      <c r="GV10" s="209"/>
      <c r="GW10" s="209"/>
      <c r="GX10" s="209"/>
      <c r="GY10" s="209"/>
      <c r="GZ10" s="209"/>
      <c r="HA10" s="209"/>
      <c r="HB10" s="209"/>
      <c r="HC10" s="209"/>
      <c r="HD10" s="209"/>
      <c r="HE10" s="209"/>
      <c r="HF10" s="209"/>
      <c r="HG10" s="209"/>
      <c r="HH10" s="209"/>
      <c r="HI10" s="209"/>
      <c r="HJ10" s="209"/>
      <c r="HK10" s="209"/>
      <c r="HL10" s="209"/>
      <c r="HM10" s="209"/>
      <c r="HN10" s="209"/>
      <c r="HO10" s="209"/>
      <c r="HP10" s="209"/>
      <c r="HQ10" s="209"/>
      <c r="HR10" s="209"/>
      <c r="HS10" s="209"/>
      <c r="HT10" s="209"/>
      <c r="HU10" s="209"/>
      <c r="HV10" s="209"/>
      <c r="HW10" s="209"/>
      <c r="HX10" s="209"/>
      <c r="HY10" s="209"/>
      <c r="HZ10" s="209"/>
      <c r="IA10" s="209"/>
      <c r="IB10" s="209"/>
      <c r="IC10" s="209"/>
      <c r="ID10" s="209"/>
      <c r="IE10" s="209"/>
      <c r="IF10" s="209"/>
      <c r="IG10" s="209"/>
      <c r="IH10" s="209"/>
      <c r="II10" s="209"/>
      <c r="IJ10" s="209"/>
      <c r="IK10" s="209"/>
      <c r="IL10" s="209"/>
      <c r="IM10" s="209"/>
      <c r="IN10" s="209"/>
      <c r="IO10" s="209"/>
      <c r="IP10" s="209"/>
      <c r="IQ10" s="209"/>
    </row>
    <row r="11" spans="1:257" s="124" customFormat="1" ht="35.25" customHeight="1" x14ac:dyDescent="0.2">
      <c r="A11" s="271"/>
      <c r="B11" s="1064"/>
      <c r="C11" s="800" t="s">
        <v>495</v>
      </c>
      <c r="D11" s="960" t="s">
        <v>496</v>
      </c>
      <c r="E11" s="960" t="s">
        <v>497</v>
      </c>
      <c r="F11" s="960" t="s">
        <v>498</v>
      </c>
      <c r="G11" s="961" t="s">
        <v>499</v>
      </c>
      <c r="H11" s="800" t="s">
        <v>473</v>
      </c>
      <c r="I11" s="232"/>
      <c r="J11" s="510"/>
      <c r="K11" s="510"/>
      <c r="L11" s="510"/>
      <c r="M11" s="510"/>
      <c r="N11" s="271"/>
      <c r="O11" s="271"/>
      <c r="P11" s="271"/>
      <c r="Q11" s="271"/>
      <c r="R11" s="271"/>
      <c r="S11" s="271"/>
      <c r="T11" s="271"/>
      <c r="U11" s="271"/>
      <c r="V11" s="271"/>
      <c r="W11" s="271"/>
      <c r="X11" s="271"/>
      <c r="Y11" s="271"/>
      <c r="Z11" s="271"/>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1"/>
      <c r="AY11" s="271"/>
      <c r="AZ11" s="271"/>
      <c r="BA11" s="271"/>
      <c r="BB11" s="271"/>
      <c r="BC11" s="271"/>
      <c r="BD11" s="271"/>
      <c r="BE11" s="271"/>
      <c r="BF11" s="271"/>
      <c r="BG11" s="271"/>
      <c r="BH11" s="271"/>
      <c r="BI11" s="271"/>
      <c r="BJ11" s="271"/>
      <c r="BK11" s="271"/>
      <c r="BL11" s="271"/>
      <c r="BM11" s="271"/>
      <c r="BN11" s="271"/>
      <c r="BO11" s="271"/>
      <c r="BP11" s="271"/>
      <c r="BQ11" s="271"/>
      <c r="BR11" s="271"/>
      <c r="BS11" s="271"/>
      <c r="BT11" s="271"/>
      <c r="BU11" s="271"/>
      <c r="BV11" s="271"/>
      <c r="BW11" s="271"/>
      <c r="BX11" s="271"/>
      <c r="BY11" s="271"/>
      <c r="BZ11" s="271"/>
      <c r="CA11" s="271"/>
      <c r="CB11" s="271"/>
      <c r="CC11" s="271"/>
      <c r="CD11" s="271"/>
      <c r="CE11" s="271"/>
      <c r="CF11" s="271"/>
      <c r="CG11" s="271"/>
      <c r="CH11" s="271"/>
      <c r="CI11" s="271"/>
      <c r="CJ11" s="271"/>
      <c r="CK11" s="271"/>
      <c r="CL11" s="271"/>
      <c r="CM11" s="271"/>
      <c r="CN11" s="271"/>
      <c r="CO11" s="271"/>
      <c r="CP11" s="271"/>
      <c r="CQ11" s="271"/>
      <c r="CR11" s="271"/>
      <c r="CS11" s="271"/>
      <c r="CT11" s="271"/>
      <c r="CU11" s="271"/>
      <c r="CV11" s="271"/>
      <c r="CW11" s="271"/>
      <c r="CX11" s="271"/>
      <c r="CY11" s="271"/>
      <c r="CZ11" s="271"/>
      <c r="DA11" s="271"/>
      <c r="DB11" s="271"/>
      <c r="DC11" s="271"/>
      <c r="DD11" s="271"/>
      <c r="DE11" s="271"/>
      <c r="DF11" s="271"/>
      <c r="DG11" s="271"/>
      <c r="DH11" s="271"/>
      <c r="DI11" s="271"/>
      <c r="DJ11" s="271"/>
      <c r="DK11" s="271"/>
      <c r="DL11" s="271"/>
      <c r="DM11" s="271"/>
      <c r="DN11" s="271"/>
      <c r="DO11" s="271"/>
      <c r="DP11" s="271"/>
      <c r="DQ11" s="271"/>
      <c r="DR11" s="271"/>
      <c r="DS11" s="271"/>
      <c r="DT11" s="271"/>
      <c r="DU11" s="271"/>
      <c r="DV11" s="271"/>
      <c r="DW11" s="271"/>
      <c r="DX11" s="271"/>
      <c r="DY11" s="271"/>
      <c r="DZ11" s="271"/>
      <c r="EA11" s="271"/>
      <c r="EB11" s="271"/>
      <c r="EC11" s="271"/>
      <c r="ED11" s="271"/>
      <c r="EE11" s="271"/>
      <c r="EF11" s="271"/>
      <c r="EG11" s="271"/>
      <c r="EH11" s="271"/>
      <c r="EI11" s="271"/>
      <c r="EJ11" s="271"/>
      <c r="EK11" s="271"/>
      <c r="EL11" s="271"/>
      <c r="EM11" s="271"/>
      <c r="EN11" s="271"/>
      <c r="EO11" s="271"/>
      <c r="EP11" s="271"/>
      <c r="EQ11" s="271"/>
      <c r="ER11" s="271"/>
      <c r="ES11" s="271"/>
      <c r="ET11" s="271"/>
      <c r="EU11" s="271"/>
      <c r="EV11" s="271"/>
      <c r="EW11" s="271"/>
      <c r="EX11" s="271"/>
      <c r="EY11" s="271"/>
      <c r="EZ11" s="271"/>
      <c r="FA11" s="271"/>
      <c r="FB11" s="271"/>
      <c r="FC11" s="271"/>
      <c r="FD11" s="271"/>
      <c r="FE11" s="271"/>
      <c r="FF11" s="271"/>
      <c r="FG11" s="271"/>
      <c r="FH11" s="271"/>
      <c r="FI11" s="271"/>
      <c r="FJ11" s="271"/>
      <c r="FK11" s="271"/>
      <c r="FL11" s="271"/>
      <c r="FM11" s="271"/>
      <c r="FN11" s="271"/>
      <c r="FO11" s="271"/>
      <c r="FP11" s="271"/>
      <c r="FQ11" s="271"/>
      <c r="FR11" s="271"/>
      <c r="FS11" s="271"/>
      <c r="FT11" s="271"/>
      <c r="FU11" s="271"/>
      <c r="FV11" s="271"/>
      <c r="FW11" s="271"/>
      <c r="FX11" s="271"/>
      <c r="FY11" s="271"/>
      <c r="FZ11" s="271"/>
      <c r="GA11" s="271"/>
      <c r="GB11" s="271"/>
      <c r="GC11" s="271"/>
      <c r="GD11" s="271"/>
      <c r="GE11" s="271"/>
      <c r="GF11" s="271"/>
      <c r="GG11" s="271"/>
      <c r="GH11" s="271"/>
      <c r="GI11" s="271"/>
      <c r="GJ11" s="271"/>
      <c r="GK11" s="271"/>
      <c r="GL11" s="271"/>
      <c r="GM11" s="271"/>
      <c r="GN11" s="271"/>
      <c r="GO11" s="271"/>
      <c r="GP11" s="271"/>
      <c r="GQ11" s="271"/>
      <c r="GR11" s="271"/>
      <c r="GS11" s="271"/>
      <c r="GT11" s="271"/>
      <c r="GU11" s="271"/>
      <c r="GV11" s="271"/>
      <c r="GW11" s="271"/>
      <c r="GX11" s="271"/>
      <c r="GY11" s="271"/>
      <c r="GZ11" s="271"/>
      <c r="HA11" s="271"/>
      <c r="HB11" s="271"/>
      <c r="HC11" s="271"/>
      <c r="HD11" s="271"/>
      <c r="HE11" s="271"/>
      <c r="HF11" s="271"/>
      <c r="HG11" s="271"/>
      <c r="HH11" s="271"/>
      <c r="HI11" s="271"/>
      <c r="HJ11" s="271"/>
      <c r="HK11" s="271"/>
      <c r="HL11" s="271"/>
      <c r="HM11" s="271"/>
      <c r="HN11" s="271"/>
      <c r="HO11" s="271"/>
      <c r="HP11" s="271"/>
      <c r="HQ11" s="271"/>
      <c r="HR11" s="271"/>
      <c r="HS11" s="271"/>
      <c r="HT11" s="271"/>
      <c r="HU11" s="271"/>
      <c r="HV11" s="271"/>
      <c r="HW11" s="271"/>
      <c r="HX11" s="271"/>
      <c r="HY11" s="271"/>
      <c r="HZ11" s="271"/>
      <c r="IA11" s="271"/>
      <c r="IB11" s="271"/>
      <c r="IC11" s="271"/>
      <c r="ID11" s="271"/>
      <c r="IE11" s="271"/>
      <c r="IF11" s="271"/>
      <c r="IG11" s="271"/>
      <c r="IH11" s="271"/>
      <c r="II11" s="271"/>
      <c r="IJ11" s="271"/>
      <c r="IK11" s="271"/>
      <c r="IL11" s="271"/>
      <c r="IM11" s="271"/>
      <c r="IN11" s="271"/>
      <c r="IO11" s="271"/>
    </row>
    <row r="12" spans="1:257" s="39" customFormat="1" ht="7.5" customHeight="1" x14ac:dyDescent="0.2">
      <c r="A12" s="217"/>
      <c r="B12" s="220"/>
      <c r="C12" s="220"/>
      <c r="D12" s="232"/>
      <c r="E12" s="232"/>
      <c r="F12" s="232"/>
      <c r="G12" s="232"/>
      <c r="H12" s="232"/>
      <c r="I12" s="511"/>
      <c r="J12" s="507"/>
      <c r="K12" s="507"/>
      <c r="L12" s="507"/>
      <c r="M12" s="50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c r="HV12" s="217"/>
      <c r="HW12" s="217"/>
      <c r="HX12" s="217"/>
      <c r="HY12" s="217"/>
      <c r="HZ12" s="217"/>
      <c r="IA12" s="217"/>
      <c r="IB12" s="217"/>
      <c r="IC12" s="217"/>
      <c r="ID12" s="217"/>
      <c r="IE12" s="217"/>
      <c r="IF12" s="217"/>
      <c r="IG12" s="217"/>
      <c r="IH12" s="217"/>
      <c r="II12" s="217"/>
      <c r="IJ12" s="217"/>
      <c r="IK12" s="217"/>
      <c r="IL12" s="217"/>
      <c r="IM12" s="217"/>
      <c r="IN12" s="217"/>
      <c r="IO12" s="217"/>
    </row>
    <row r="13" spans="1:257" s="27" customFormat="1" ht="18" customHeight="1" x14ac:dyDescent="0.2">
      <c r="A13" s="223"/>
      <c r="B13" s="226" t="s">
        <v>11</v>
      </c>
      <c r="C13" s="995">
        <f>'9TiempoEspera'!$J13</f>
        <v>533.87</v>
      </c>
      <c r="D13" s="1000">
        <v>542.75341356167553</v>
      </c>
      <c r="E13" s="1000">
        <v>531.74878640776694</v>
      </c>
      <c r="F13" s="1000">
        <v>527.24134245404014</v>
      </c>
      <c r="G13" s="1001">
        <v>525.97802547770698</v>
      </c>
      <c r="H13" s="962"/>
      <c r="I13" s="511"/>
      <c r="J13" s="514"/>
      <c r="K13" s="514"/>
      <c r="L13" s="514"/>
      <c r="M13" s="514"/>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c r="HV13" s="223"/>
      <c r="HW13" s="223"/>
      <c r="HX13" s="223"/>
      <c r="HY13" s="223"/>
      <c r="HZ13" s="223"/>
      <c r="IA13" s="223"/>
      <c r="IB13" s="223"/>
      <c r="IC13" s="223"/>
      <c r="ID13" s="223"/>
      <c r="IE13" s="223"/>
      <c r="IF13" s="223"/>
      <c r="IG13" s="223"/>
      <c r="IH13" s="223"/>
      <c r="II13" s="223"/>
      <c r="IJ13" s="223"/>
      <c r="IK13" s="223"/>
      <c r="IL13" s="223"/>
      <c r="IM13" s="223"/>
      <c r="IN13" s="223"/>
      <c r="IO13" s="223"/>
    </row>
    <row r="14" spans="1:257" s="125" customFormat="1" ht="18" customHeight="1" x14ac:dyDescent="0.2">
      <c r="A14" s="282"/>
      <c r="B14" s="234" t="s">
        <v>10</v>
      </c>
      <c r="C14" s="996">
        <f>'9TiempoEspera'!$J14</f>
        <v>214.44</v>
      </c>
      <c r="D14" s="1002">
        <v>218.59195153613155</v>
      </c>
      <c r="E14" s="1002">
        <v>225.09651257096513</v>
      </c>
      <c r="F14" s="1002">
        <v>201.12565445026178</v>
      </c>
      <c r="G14" s="1003">
        <v>191.57126303592119</v>
      </c>
      <c r="H14" s="963"/>
      <c r="I14" s="511"/>
      <c r="J14" s="514"/>
      <c r="K14" s="514"/>
      <c r="L14" s="514"/>
      <c r="M14" s="514"/>
      <c r="N14" s="282"/>
      <c r="O14" s="282"/>
      <c r="P14" s="282"/>
      <c r="Q14" s="282"/>
      <c r="R14" s="282"/>
      <c r="S14" s="282"/>
      <c r="T14" s="282"/>
      <c r="U14" s="282"/>
      <c r="V14" s="282"/>
      <c r="W14" s="282"/>
      <c r="X14" s="282"/>
      <c r="Y14" s="282"/>
      <c r="Z14" s="282"/>
      <c r="AA14" s="282"/>
      <c r="AB14" s="282"/>
      <c r="AC14" s="282"/>
      <c r="AD14" s="282"/>
      <c r="AE14" s="282"/>
      <c r="AF14" s="282"/>
      <c r="AG14" s="282"/>
      <c r="AH14" s="282"/>
      <c r="AI14" s="282"/>
      <c r="AJ14" s="282"/>
      <c r="AK14" s="282"/>
      <c r="AL14" s="282"/>
      <c r="AM14" s="282"/>
      <c r="AN14" s="282"/>
      <c r="AO14" s="282"/>
      <c r="AP14" s="282"/>
      <c r="AQ14" s="282"/>
      <c r="AR14" s="282"/>
      <c r="AS14" s="282"/>
      <c r="AT14" s="282"/>
      <c r="AU14" s="282"/>
      <c r="AV14" s="282"/>
      <c r="AW14" s="282"/>
      <c r="AX14" s="282"/>
      <c r="AY14" s="282"/>
      <c r="AZ14" s="282"/>
      <c r="BA14" s="282"/>
      <c r="BB14" s="282"/>
      <c r="BC14" s="282"/>
      <c r="BD14" s="282"/>
      <c r="BE14" s="282"/>
      <c r="BF14" s="282"/>
      <c r="BG14" s="282"/>
      <c r="BH14" s="282"/>
      <c r="BI14" s="282"/>
      <c r="BJ14" s="282"/>
      <c r="BK14" s="282"/>
      <c r="BL14" s="282"/>
      <c r="BM14" s="282"/>
      <c r="BN14" s="282"/>
      <c r="BO14" s="282"/>
      <c r="BP14" s="282"/>
      <c r="BQ14" s="282"/>
      <c r="BR14" s="282"/>
      <c r="BS14" s="282"/>
      <c r="BT14" s="282"/>
      <c r="BU14" s="282"/>
      <c r="BV14" s="282"/>
      <c r="BW14" s="282"/>
      <c r="BX14" s="282"/>
      <c r="BY14" s="282"/>
      <c r="BZ14" s="282"/>
      <c r="CA14" s="282"/>
      <c r="CB14" s="282"/>
      <c r="CC14" s="282"/>
      <c r="CD14" s="282"/>
      <c r="CE14" s="282"/>
      <c r="CF14" s="282"/>
      <c r="CG14" s="282"/>
      <c r="CH14" s="282"/>
      <c r="CI14" s="282"/>
      <c r="CJ14" s="282"/>
      <c r="CK14" s="282"/>
      <c r="CL14" s="282"/>
      <c r="CM14" s="282"/>
      <c r="CN14" s="282"/>
      <c r="CO14" s="282"/>
      <c r="CP14" s="282"/>
      <c r="CQ14" s="282"/>
      <c r="CR14" s="282"/>
      <c r="CS14" s="282"/>
      <c r="CT14" s="282"/>
      <c r="CU14" s="282"/>
      <c r="CV14" s="282"/>
      <c r="CW14" s="282"/>
      <c r="CX14" s="282"/>
      <c r="CY14" s="282"/>
      <c r="CZ14" s="282"/>
      <c r="DA14" s="282"/>
      <c r="DB14" s="282"/>
      <c r="DC14" s="282"/>
      <c r="DD14" s="282"/>
      <c r="DE14" s="282"/>
      <c r="DF14" s="282"/>
      <c r="DG14" s="282"/>
      <c r="DH14" s="282"/>
      <c r="DI14" s="282"/>
      <c r="DJ14" s="282"/>
      <c r="DK14" s="282"/>
      <c r="DL14" s="282"/>
      <c r="DM14" s="282"/>
      <c r="DN14" s="282"/>
      <c r="DO14" s="282"/>
      <c r="DP14" s="282"/>
      <c r="DQ14" s="282"/>
      <c r="DR14" s="282"/>
      <c r="DS14" s="282"/>
      <c r="DT14" s="282"/>
      <c r="DU14" s="282"/>
      <c r="DV14" s="282"/>
      <c r="DW14" s="282"/>
      <c r="DX14" s="282"/>
      <c r="DY14" s="282"/>
      <c r="DZ14" s="282"/>
      <c r="EA14" s="282"/>
      <c r="EB14" s="282"/>
      <c r="EC14" s="282"/>
      <c r="ED14" s="282"/>
      <c r="EE14" s="282"/>
      <c r="EF14" s="282"/>
      <c r="EG14" s="282"/>
      <c r="EH14" s="282"/>
      <c r="EI14" s="282"/>
      <c r="EJ14" s="282"/>
      <c r="EK14" s="282"/>
      <c r="EL14" s="282"/>
      <c r="EM14" s="282"/>
      <c r="EN14" s="282"/>
      <c r="EO14" s="282"/>
      <c r="EP14" s="282"/>
      <c r="EQ14" s="282"/>
      <c r="ER14" s="282"/>
      <c r="ES14" s="282"/>
      <c r="ET14" s="282"/>
      <c r="EU14" s="282"/>
      <c r="EV14" s="282"/>
      <c r="EW14" s="282"/>
      <c r="EX14" s="282"/>
      <c r="EY14" s="282"/>
      <c r="EZ14" s="282"/>
      <c r="FA14" s="282"/>
      <c r="FB14" s="282"/>
      <c r="FC14" s="282"/>
      <c r="FD14" s="282"/>
      <c r="FE14" s="282"/>
      <c r="FF14" s="282"/>
      <c r="FG14" s="282"/>
      <c r="FH14" s="282"/>
      <c r="FI14" s="282"/>
      <c r="FJ14" s="282"/>
      <c r="FK14" s="282"/>
      <c r="FL14" s="282"/>
      <c r="FM14" s="282"/>
      <c r="FN14" s="282"/>
      <c r="FO14" s="282"/>
      <c r="FP14" s="282"/>
      <c r="FQ14" s="282"/>
      <c r="FR14" s="282"/>
      <c r="FS14" s="282"/>
      <c r="FT14" s="282"/>
      <c r="FU14" s="282"/>
      <c r="FV14" s="282"/>
      <c r="FW14" s="282"/>
      <c r="FX14" s="282"/>
      <c r="FY14" s="282"/>
      <c r="FZ14" s="282"/>
      <c r="GA14" s="282"/>
      <c r="GB14" s="282"/>
      <c r="GC14" s="282"/>
      <c r="GD14" s="282"/>
      <c r="GE14" s="282"/>
      <c r="GF14" s="282"/>
      <c r="GG14" s="282"/>
      <c r="GH14" s="282"/>
      <c r="GI14" s="282"/>
      <c r="GJ14" s="282"/>
      <c r="GK14" s="282"/>
      <c r="GL14" s="282"/>
      <c r="GM14" s="282"/>
      <c r="GN14" s="282"/>
      <c r="GO14" s="282"/>
      <c r="GP14" s="282"/>
      <c r="GQ14" s="282"/>
      <c r="GR14" s="282"/>
      <c r="GS14" s="282"/>
      <c r="GT14" s="282"/>
      <c r="GU14" s="282"/>
      <c r="GV14" s="282"/>
      <c r="GW14" s="282"/>
      <c r="GX14" s="282"/>
      <c r="GY14" s="282"/>
      <c r="GZ14" s="282"/>
      <c r="HA14" s="282"/>
      <c r="HB14" s="282"/>
      <c r="HC14" s="282"/>
      <c r="HD14" s="282"/>
      <c r="HE14" s="282"/>
      <c r="HF14" s="282"/>
      <c r="HG14" s="282"/>
      <c r="HH14" s="282"/>
      <c r="HI14" s="282"/>
      <c r="HJ14" s="282"/>
      <c r="HK14" s="282"/>
      <c r="HL14" s="282"/>
      <c r="HM14" s="282"/>
      <c r="HN14" s="282"/>
      <c r="HO14" s="282"/>
      <c r="HP14" s="282"/>
      <c r="HQ14" s="282"/>
      <c r="HR14" s="282"/>
      <c r="HS14" s="282"/>
      <c r="HT14" s="282"/>
      <c r="HU14" s="282"/>
      <c r="HV14" s="282"/>
      <c r="HW14" s="282"/>
      <c r="HX14" s="282"/>
      <c r="HY14" s="282"/>
      <c r="HZ14" s="282"/>
      <c r="IA14" s="282"/>
      <c r="IB14" s="282"/>
      <c r="IC14" s="282"/>
      <c r="ID14" s="282"/>
      <c r="IE14" s="282"/>
      <c r="IF14" s="282"/>
      <c r="IG14" s="282"/>
      <c r="IH14" s="282"/>
      <c r="II14" s="282"/>
      <c r="IJ14" s="282"/>
      <c r="IK14" s="282"/>
      <c r="IL14" s="282"/>
      <c r="IM14" s="282"/>
      <c r="IN14" s="282"/>
      <c r="IO14" s="282"/>
    </row>
    <row r="15" spans="1:257" s="125" customFormat="1" ht="18" customHeight="1" x14ac:dyDescent="0.2">
      <c r="A15" s="282"/>
      <c r="B15" s="234" t="s">
        <v>40</v>
      </c>
      <c r="C15" s="996">
        <f>'9TiempoEspera'!$J15</f>
        <v>249.28</v>
      </c>
      <c r="D15" s="1002">
        <v>230.34656584751102</v>
      </c>
      <c r="E15" s="1002">
        <v>243.4449081803005</v>
      </c>
      <c r="F15" s="1002">
        <v>270.81938690969343</v>
      </c>
      <c r="G15" s="1003">
        <v>307.37560975609756</v>
      </c>
      <c r="H15" s="963"/>
      <c r="I15" s="511"/>
      <c r="J15" s="514"/>
      <c r="K15" s="514"/>
      <c r="L15" s="514"/>
      <c r="M15" s="514"/>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282"/>
      <c r="AP15" s="282"/>
      <c r="AQ15" s="282"/>
      <c r="AR15" s="282"/>
      <c r="AS15" s="282"/>
      <c r="AT15" s="282"/>
      <c r="AU15" s="282"/>
      <c r="AV15" s="282"/>
      <c r="AW15" s="282"/>
      <c r="AX15" s="282"/>
      <c r="AY15" s="282"/>
      <c r="AZ15" s="282"/>
      <c r="BA15" s="282"/>
      <c r="BB15" s="282"/>
      <c r="BC15" s="282"/>
      <c r="BD15" s="282"/>
      <c r="BE15" s="282"/>
      <c r="BF15" s="282"/>
      <c r="BG15" s="282"/>
      <c r="BH15" s="282"/>
      <c r="BI15" s="282"/>
      <c r="BJ15" s="282"/>
      <c r="BK15" s="282"/>
      <c r="BL15" s="282"/>
      <c r="BM15" s="282"/>
      <c r="BN15" s="282"/>
      <c r="BO15" s="282"/>
      <c r="BP15" s="282"/>
      <c r="BQ15" s="282"/>
      <c r="BR15" s="282"/>
      <c r="BS15" s="282"/>
      <c r="BT15" s="282"/>
      <c r="BU15" s="282"/>
      <c r="BV15" s="282"/>
      <c r="BW15" s="282"/>
      <c r="BX15" s="282"/>
      <c r="BY15" s="282"/>
      <c r="BZ15" s="282"/>
      <c r="CA15" s="282"/>
      <c r="CB15" s="282"/>
      <c r="CC15" s="282"/>
      <c r="CD15" s="282"/>
      <c r="CE15" s="282"/>
      <c r="CF15" s="282"/>
      <c r="CG15" s="282"/>
      <c r="CH15" s="282"/>
      <c r="CI15" s="282"/>
      <c r="CJ15" s="282"/>
      <c r="CK15" s="282"/>
      <c r="CL15" s="282"/>
      <c r="CM15" s="282"/>
      <c r="CN15" s="282"/>
      <c r="CO15" s="282"/>
      <c r="CP15" s="282"/>
      <c r="CQ15" s="282"/>
      <c r="CR15" s="282"/>
      <c r="CS15" s="282"/>
      <c r="CT15" s="282"/>
      <c r="CU15" s="282"/>
      <c r="CV15" s="282"/>
      <c r="CW15" s="282"/>
      <c r="CX15" s="282"/>
      <c r="CY15" s="282"/>
      <c r="CZ15" s="282"/>
      <c r="DA15" s="282"/>
      <c r="DB15" s="282"/>
      <c r="DC15" s="282"/>
      <c r="DD15" s="282"/>
      <c r="DE15" s="282"/>
      <c r="DF15" s="282"/>
      <c r="DG15" s="282"/>
      <c r="DH15" s="282"/>
      <c r="DI15" s="282"/>
      <c r="DJ15" s="282"/>
      <c r="DK15" s="282"/>
      <c r="DL15" s="282"/>
      <c r="DM15" s="282"/>
      <c r="DN15" s="282"/>
      <c r="DO15" s="282"/>
      <c r="DP15" s="282"/>
      <c r="DQ15" s="282"/>
      <c r="DR15" s="282"/>
      <c r="DS15" s="282"/>
      <c r="DT15" s="282"/>
      <c r="DU15" s="282"/>
      <c r="DV15" s="282"/>
      <c r="DW15" s="282"/>
      <c r="DX15" s="282"/>
      <c r="DY15" s="282"/>
      <c r="DZ15" s="282"/>
      <c r="EA15" s="282"/>
      <c r="EB15" s="282"/>
      <c r="EC15" s="282"/>
      <c r="ED15" s="282"/>
      <c r="EE15" s="282"/>
      <c r="EF15" s="282"/>
      <c r="EG15" s="282"/>
      <c r="EH15" s="282"/>
      <c r="EI15" s="282"/>
      <c r="EJ15" s="282"/>
      <c r="EK15" s="282"/>
      <c r="EL15" s="282"/>
      <c r="EM15" s="282"/>
      <c r="EN15" s="282"/>
      <c r="EO15" s="282"/>
      <c r="EP15" s="282"/>
      <c r="EQ15" s="282"/>
      <c r="ER15" s="282"/>
      <c r="ES15" s="282"/>
      <c r="ET15" s="282"/>
      <c r="EU15" s="282"/>
      <c r="EV15" s="282"/>
      <c r="EW15" s="282"/>
      <c r="EX15" s="282"/>
      <c r="EY15" s="282"/>
      <c r="EZ15" s="282"/>
      <c r="FA15" s="282"/>
      <c r="FB15" s="282"/>
      <c r="FC15" s="282"/>
      <c r="FD15" s="282"/>
      <c r="FE15" s="282"/>
      <c r="FF15" s="282"/>
      <c r="FG15" s="282"/>
      <c r="FH15" s="282"/>
      <c r="FI15" s="282"/>
      <c r="FJ15" s="282"/>
      <c r="FK15" s="282"/>
      <c r="FL15" s="282"/>
      <c r="FM15" s="282"/>
      <c r="FN15" s="282"/>
      <c r="FO15" s="282"/>
      <c r="FP15" s="282"/>
      <c r="FQ15" s="282"/>
      <c r="FR15" s="282"/>
      <c r="FS15" s="282"/>
      <c r="FT15" s="282"/>
      <c r="FU15" s="282"/>
      <c r="FV15" s="282"/>
      <c r="FW15" s="282"/>
      <c r="FX15" s="282"/>
      <c r="FY15" s="282"/>
      <c r="FZ15" s="282"/>
      <c r="GA15" s="282"/>
      <c r="GB15" s="282"/>
      <c r="GC15" s="282"/>
      <c r="GD15" s="282"/>
      <c r="GE15" s="282"/>
      <c r="GF15" s="282"/>
      <c r="GG15" s="282"/>
      <c r="GH15" s="282"/>
      <c r="GI15" s="282"/>
      <c r="GJ15" s="282"/>
      <c r="GK15" s="282"/>
      <c r="GL15" s="282"/>
      <c r="GM15" s="282"/>
      <c r="GN15" s="282"/>
      <c r="GO15" s="282"/>
      <c r="GP15" s="282"/>
      <c r="GQ15" s="282"/>
      <c r="GR15" s="282"/>
      <c r="GS15" s="282"/>
      <c r="GT15" s="282"/>
      <c r="GU15" s="282"/>
      <c r="GV15" s="282"/>
      <c r="GW15" s="282"/>
      <c r="GX15" s="282"/>
      <c r="GY15" s="282"/>
      <c r="GZ15" s="282"/>
      <c r="HA15" s="282"/>
      <c r="HB15" s="282"/>
      <c r="HC15" s="282"/>
      <c r="HD15" s="282"/>
      <c r="HE15" s="282"/>
      <c r="HF15" s="282"/>
      <c r="HG15" s="282"/>
      <c r="HH15" s="282"/>
      <c r="HI15" s="282"/>
      <c r="HJ15" s="282"/>
      <c r="HK15" s="282"/>
      <c r="HL15" s="282"/>
      <c r="HM15" s="282"/>
      <c r="HN15" s="282"/>
      <c r="HO15" s="282"/>
      <c r="HP15" s="282"/>
      <c r="HQ15" s="282"/>
      <c r="HR15" s="282"/>
      <c r="HS15" s="282"/>
      <c r="HT15" s="282"/>
      <c r="HU15" s="282"/>
      <c r="HV15" s="282"/>
      <c r="HW15" s="282"/>
      <c r="HX15" s="282"/>
      <c r="HY15" s="282"/>
      <c r="HZ15" s="282"/>
      <c r="IA15" s="282"/>
      <c r="IB15" s="282"/>
      <c r="IC15" s="282"/>
      <c r="ID15" s="282"/>
      <c r="IE15" s="282"/>
      <c r="IF15" s="282"/>
      <c r="IG15" s="282"/>
      <c r="IH15" s="282"/>
      <c r="II15" s="282"/>
      <c r="IJ15" s="282"/>
      <c r="IK15" s="282"/>
      <c r="IL15" s="282"/>
      <c r="IM15" s="282"/>
      <c r="IN15" s="282"/>
      <c r="IO15" s="282"/>
    </row>
    <row r="16" spans="1:257" s="125" customFormat="1" ht="18" customHeight="1" x14ac:dyDescent="0.2">
      <c r="A16" s="282"/>
      <c r="B16" s="234" t="s">
        <v>41</v>
      </c>
      <c r="C16" s="996">
        <f>'9TiempoEspera'!$J16</f>
        <v>224.62</v>
      </c>
      <c r="D16" s="1002">
        <v>221.08</v>
      </c>
      <c r="E16" s="1002">
        <v>231.87698113207549</v>
      </c>
      <c r="F16" s="1002">
        <v>229.60027472527472</v>
      </c>
      <c r="G16" s="1003">
        <v>213.77204658901832</v>
      </c>
      <c r="H16" s="963"/>
      <c r="I16" s="511"/>
      <c r="J16" s="514"/>
      <c r="K16" s="514"/>
      <c r="L16" s="514"/>
      <c r="M16" s="514"/>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c r="AK16" s="282"/>
      <c r="AL16" s="282"/>
      <c r="AM16" s="282"/>
      <c r="AN16" s="282"/>
      <c r="AO16" s="282"/>
      <c r="AP16" s="282"/>
      <c r="AQ16" s="282"/>
      <c r="AR16" s="282"/>
      <c r="AS16" s="282"/>
      <c r="AT16" s="282"/>
      <c r="AU16" s="282"/>
      <c r="AV16" s="282"/>
      <c r="AW16" s="282"/>
      <c r="AX16" s="282"/>
      <c r="AY16" s="282"/>
      <c r="AZ16" s="282"/>
      <c r="BA16" s="282"/>
      <c r="BB16" s="282"/>
      <c r="BC16" s="282"/>
      <c r="BD16" s="282"/>
      <c r="BE16" s="282"/>
      <c r="BF16" s="282"/>
      <c r="BG16" s="282"/>
      <c r="BH16" s="282"/>
      <c r="BI16" s="282"/>
      <c r="BJ16" s="282"/>
      <c r="BK16" s="282"/>
      <c r="BL16" s="282"/>
      <c r="BM16" s="282"/>
      <c r="BN16" s="282"/>
      <c r="BO16" s="282"/>
      <c r="BP16" s="282"/>
      <c r="BQ16" s="282"/>
      <c r="BR16" s="282"/>
      <c r="BS16" s="282"/>
      <c r="BT16" s="282"/>
      <c r="BU16" s="282"/>
      <c r="BV16" s="282"/>
      <c r="BW16" s="282"/>
      <c r="BX16" s="282"/>
      <c r="BY16" s="282"/>
      <c r="BZ16" s="282"/>
      <c r="CA16" s="282"/>
      <c r="CB16" s="282"/>
      <c r="CC16" s="282"/>
      <c r="CD16" s="282"/>
      <c r="CE16" s="282"/>
      <c r="CF16" s="282"/>
      <c r="CG16" s="282"/>
      <c r="CH16" s="282"/>
      <c r="CI16" s="282"/>
      <c r="CJ16" s="282"/>
      <c r="CK16" s="282"/>
      <c r="CL16" s="282"/>
      <c r="CM16" s="282"/>
      <c r="CN16" s="282"/>
      <c r="CO16" s="282"/>
      <c r="CP16" s="282"/>
      <c r="CQ16" s="282"/>
      <c r="CR16" s="282"/>
      <c r="CS16" s="282"/>
      <c r="CT16" s="282"/>
      <c r="CU16" s="282"/>
      <c r="CV16" s="282"/>
      <c r="CW16" s="282"/>
      <c r="CX16" s="282"/>
      <c r="CY16" s="282"/>
      <c r="CZ16" s="282"/>
      <c r="DA16" s="282"/>
      <c r="DB16" s="282"/>
      <c r="DC16" s="282"/>
      <c r="DD16" s="282"/>
      <c r="DE16" s="282"/>
      <c r="DF16" s="282"/>
      <c r="DG16" s="282"/>
      <c r="DH16" s="282"/>
      <c r="DI16" s="282"/>
      <c r="DJ16" s="282"/>
      <c r="DK16" s="282"/>
      <c r="DL16" s="282"/>
      <c r="DM16" s="282"/>
      <c r="DN16" s="282"/>
      <c r="DO16" s="282"/>
      <c r="DP16" s="282"/>
      <c r="DQ16" s="282"/>
      <c r="DR16" s="282"/>
      <c r="DS16" s="282"/>
      <c r="DT16" s="282"/>
      <c r="DU16" s="282"/>
      <c r="DV16" s="282"/>
      <c r="DW16" s="282"/>
      <c r="DX16" s="282"/>
      <c r="DY16" s="282"/>
      <c r="DZ16" s="282"/>
      <c r="EA16" s="282"/>
      <c r="EB16" s="282"/>
      <c r="EC16" s="282"/>
      <c r="ED16" s="282"/>
      <c r="EE16" s="282"/>
      <c r="EF16" s="282"/>
      <c r="EG16" s="282"/>
      <c r="EH16" s="282"/>
      <c r="EI16" s="282"/>
      <c r="EJ16" s="282"/>
      <c r="EK16" s="282"/>
      <c r="EL16" s="282"/>
      <c r="EM16" s="282"/>
      <c r="EN16" s="282"/>
      <c r="EO16" s="282"/>
      <c r="EP16" s="282"/>
      <c r="EQ16" s="282"/>
      <c r="ER16" s="282"/>
      <c r="ES16" s="282"/>
      <c r="ET16" s="282"/>
      <c r="EU16" s="282"/>
      <c r="EV16" s="282"/>
      <c r="EW16" s="282"/>
      <c r="EX16" s="282"/>
      <c r="EY16" s="282"/>
      <c r="EZ16" s="282"/>
      <c r="FA16" s="282"/>
      <c r="FB16" s="282"/>
      <c r="FC16" s="282"/>
      <c r="FD16" s="282"/>
      <c r="FE16" s="282"/>
      <c r="FF16" s="282"/>
      <c r="FG16" s="282"/>
      <c r="FH16" s="282"/>
      <c r="FI16" s="282"/>
      <c r="FJ16" s="282"/>
      <c r="FK16" s="282"/>
      <c r="FL16" s="282"/>
      <c r="FM16" s="282"/>
      <c r="FN16" s="282"/>
      <c r="FO16" s="282"/>
      <c r="FP16" s="282"/>
      <c r="FQ16" s="282"/>
      <c r="FR16" s="282"/>
      <c r="FS16" s="282"/>
      <c r="FT16" s="282"/>
      <c r="FU16" s="282"/>
      <c r="FV16" s="282"/>
      <c r="FW16" s="282"/>
      <c r="FX16" s="282"/>
      <c r="FY16" s="282"/>
      <c r="FZ16" s="282"/>
      <c r="GA16" s="282"/>
      <c r="GB16" s="282"/>
      <c r="GC16" s="282"/>
      <c r="GD16" s="282"/>
      <c r="GE16" s="282"/>
      <c r="GF16" s="282"/>
      <c r="GG16" s="282"/>
      <c r="GH16" s="282"/>
      <c r="GI16" s="282"/>
      <c r="GJ16" s="282"/>
      <c r="GK16" s="282"/>
      <c r="GL16" s="282"/>
      <c r="GM16" s="282"/>
      <c r="GN16" s="282"/>
      <c r="GO16" s="282"/>
      <c r="GP16" s="282"/>
      <c r="GQ16" s="282"/>
      <c r="GR16" s="282"/>
      <c r="GS16" s="282"/>
      <c r="GT16" s="282"/>
      <c r="GU16" s="282"/>
      <c r="GV16" s="282"/>
      <c r="GW16" s="282"/>
      <c r="GX16" s="282"/>
      <c r="GY16" s="282"/>
      <c r="GZ16" s="282"/>
      <c r="HA16" s="282"/>
      <c r="HB16" s="282"/>
      <c r="HC16" s="282"/>
      <c r="HD16" s="282"/>
      <c r="HE16" s="282"/>
      <c r="HF16" s="282"/>
      <c r="HG16" s="282"/>
      <c r="HH16" s="282"/>
      <c r="HI16" s="282"/>
      <c r="HJ16" s="282"/>
      <c r="HK16" s="282"/>
      <c r="HL16" s="282"/>
      <c r="HM16" s="282"/>
      <c r="HN16" s="282"/>
      <c r="HO16" s="282"/>
      <c r="HP16" s="282"/>
      <c r="HQ16" s="282"/>
      <c r="HR16" s="282"/>
      <c r="HS16" s="282"/>
      <c r="HT16" s="282"/>
      <c r="HU16" s="282"/>
      <c r="HV16" s="282"/>
      <c r="HW16" s="282"/>
      <c r="HX16" s="282"/>
      <c r="HY16" s="282"/>
      <c r="HZ16" s="282"/>
      <c r="IA16" s="282"/>
      <c r="IB16" s="282"/>
      <c r="IC16" s="282"/>
      <c r="ID16" s="282"/>
      <c r="IE16" s="282"/>
      <c r="IF16" s="282"/>
      <c r="IG16" s="282"/>
      <c r="IH16" s="282"/>
      <c r="II16" s="282"/>
      <c r="IJ16" s="282"/>
      <c r="IK16" s="282"/>
      <c r="IL16" s="282"/>
      <c r="IM16" s="282"/>
      <c r="IN16" s="282"/>
      <c r="IO16" s="282"/>
    </row>
    <row r="17" spans="1:249" s="125" customFormat="1" ht="18" customHeight="1" x14ac:dyDescent="0.2">
      <c r="A17" s="282"/>
      <c r="B17" s="234" t="s">
        <v>9</v>
      </c>
      <c r="C17" s="996">
        <f>'9TiempoEspera'!$J17</f>
        <v>945.61</v>
      </c>
      <c r="D17" s="1002">
        <v>1077.7834420880913</v>
      </c>
      <c r="E17" s="1002">
        <v>1027.3578985771617</v>
      </c>
      <c r="F17" s="1002">
        <v>841.72776099362204</v>
      </c>
      <c r="G17" s="1003">
        <v>725.32382216323822</v>
      </c>
      <c r="H17" s="963"/>
      <c r="I17" s="511"/>
      <c r="J17" s="514"/>
      <c r="K17" s="514"/>
      <c r="L17" s="514"/>
      <c r="M17" s="514"/>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82"/>
      <c r="AP17" s="282"/>
      <c r="AQ17" s="282"/>
      <c r="AR17" s="282"/>
      <c r="AS17" s="282"/>
      <c r="AT17" s="282"/>
      <c r="AU17" s="282"/>
      <c r="AV17" s="282"/>
      <c r="AW17" s="282"/>
      <c r="AX17" s="282"/>
      <c r="AY17" s="282"/>
      <c r="AZ17" s="282"/>
      <c r="BA17" s="282"/>
      <c r="BB17" s="282"/>
      <c r="BC17" s="282"/>
      <c r="BD17" s="282"/>
      <c r="BE17" s="282"/>
      <c r="BF17" s="282"/>
      <c r="BG17" s="282"/>
      <c r="BH17" s="282"/>
      <c r="BI17" s="282"/>
      <c r="BJ17" s="282"/>
      <c r="BK17" s="282"/>
      <c r="BL17" s="282"/>
      <c r="BM17" s="282"/>
      <c r="BN17" s="282"/>
      <c r="BO17" s="282"/>
      <c r="BP17" s="282"/>
      <c r="BQ17" s="282"/>
      <c r="BR17" s="282"/>
      <c r="BS17" s="282"/>
      <c r="BT17" s="282"/>
      <c r="BU17" s="282"/>
      <c r="BV17" s="282"/>
      <c r="BW17" s="282"/>
      <c r="BX17" s="282"/>
      <c r="BY17" s="282"/>
      <c r="BZ17" s="282"/>
      <c r="CA17" s="282"/>
      <c r="CB17" s="282"/>
      <c r="CC17" s="282"/>
      <c r="CD17" s="282"/>
      <c r="CE17" s="282"/>
      <c r="CF17" s="282"/>
      <c r="CG17" s="282"/>
      <c r="CH17" s="282"/>
      <c r="CI17" s="282"/>
      <c r="CJ17" s="282"/>
      <c r="CK17" s="282"/>
      <c r="CL17" s="282"/>
      <c r="CM17" s="282"/>
      <c r="CN17" s="282"/>
      <c r="CO17" s="282"/>
      <c r="CP17" s="282"/>
      <c r="CQ17" s="282"/>
      <c r="CR17" s="282"/>
      <c r="CS17" s="282"/>
      <c r="CT17" s="282"/>
      <c r="CU17" s="282"/>
      <c r="CV17" s="282"/>
      <c r="CW17" s="282"/>
      <c r="CX17" s="282"/>
      <c r="CY17" s="282"/>
      <c r="CZ17" s="282"/>
      <c r="DA17" s="282"/>
      <c r="DB17" s="282"/>
      <c r="DC17" s="282"/>
      <c r="DD17" s="282"/>
      <c r="DE17" s="282"/>
      <c r="DF17" s="282"/>
      <c r="DG17" s="282"/>
      <c r="DH17" s="282"/>
      <c r="DI17" s="282"/>
      <c r="DJ17" s="282"/>
      <c r="DK17" s="282"/>
      <c r="DL17" s="282"/>
      <c r="DM17" s="282"/>
      <c r="DN17" s="282"/>
      <c r="DO17" s="282"/>
      <c r="DP17" s="282"/>
      <c r="DQ17" s="282"/>
      <c r="DR17" s="282"/>
      <c r="DS17" s="282"/>
      <c r="DT17" s="282"/>
      <c r="DU17" s="282"/>
      <c r="DV17" s="282"/>
      <c r="DW17" s="282"/>
      <c r="DX17" s="282"/>
      <c r="DY17" s="282"/>
      <c r="DZ17" s="282"/>
      <c r="EA17" s="282"/>
      <c r="EB17" s="282"/>
      <c r="EC17" s="282"/>
      <c r="ED17" s="282"/>
      <c r="EE17" s="282"/>
      <c r="EF17" s="282"/>
      <c r="EG17" s="282"/>
      <c r="EH17" s="282"/>
      <c r="EI17" s="282"/>
      <c r="EJ17" s="282"/>
      <c r="EK17" s="282"/>
      <c r="EL17" s="282"/>
      <c r="EM17" s="282"/>
      <c r="EN17" s="282"/>
      <c r="EO17" s="282"/>
      <c r="EP17" s="282"/>
      <c r="EQ17" s="282"/>
      <c r="ER17" s="282"/>
      <c r="ES17" s="282"/>
      <c r="ET17" s="282"/>
      <c r="EU17" s="282"/>
      <c r="EV17" s="282"/>
      <c r="EW17" s="282"/>
      <c r="EX17" s="282"/>
      <c r="EY17" s="282"/>
      <c r="EZ17" s="282"/>
      <c r="FA17" s="282"/>
      <c r="FB17" s="282"/>
      <c r="FC17" s="282"/>
      <c r="FD17" s="282"/>
      <c r="FE17" s="282"/>
      <c r="FF17" s="282"/>
      <c r="FG17" s="282"/>
      <c r="FH17" s="282"/>
      <c r="FI17" s="282"/>
      <c r="FJ17" s="282"/>
      <c r="FK17" s="282"/>
      <c r="FL17" s="282"/>
      <c r="FM17" s="282"/>
      <c r="FN17" s="282"/>
      <c r="FO17" s="282"/>
      <c r="FP17" s="282"/>
      <c r="FQ17" s="282"/>
      <c r="FR17" s="282"/>
      <c r="FS17" s="282"/>
      <c r="FT17" s="282"/>
      <c r="FU17" s="282"/>
      <c r="FV17" s="282"/>
      <c r="FW17" s="282"/>
      <c r="FX17" s="282"/>
      <c r="FY17" s="282"/>
      <c r="FZ17" s="282"/>
      <c r="GA17" s="282"/>
      <c r="GB17" s="282"/>
      <c r="GC17" s="282"/>
      <c r="GD17" s="282"/>
      <c r="GE17" s="282"/>
      <c r="GF17" s="282"/>
      <c r="GG17" s="282"/>
      <c r="GH17" s="282"/>
      <c r="GI17" s="282"/>
      <c r="GJ17" s="282"/>
      <c r="GK17" s="282"/>
      <c r="GL17" s="282"/>
      <c r="GM17" s="282"/>
      <c r="GN17" s="282"/>
      <c r="GO17" s="282"/>
      <c r="GP17" s="282"/>
      <c r="GQ17" s="282"/>
      <c r="GR17" s="282"/>
      <c r="GS17" s="282"/>
      <c r="GT17" s="282"/>
      <c r="GU17" s="282"/>
      <c r="GV17" s="282"/>
      <c r="GW17" s="282"/>
      <c r="GX17" s="282"/>
      <c r="GY17" s="282"/>
      <c r="GZ17" s="282"/>
      <c r="HA17" s="282"/>
      <c r="HB17" s="282"/>
      <c r="HC17" s="282"/>
      <c r="HD17" s="282"/>
      <c r="HE17" s="282"/>
      <c r="HF17" s="282"/>
      <c r="HG17" s="282"/>
      <c r="HH17" s="282"/>
      <c r="HI17" s="282"/>
      <c r="HJ17" s="282"/>
      <c r="HK17" s="282"/>
      <c r="HL17" s="282"/>
      <c r="HM17" s="282"/>
      <c r="HN17" s="282"/>
      <c r="HO17" s="282"/>
      <c r="HP17" s="282"/>
      <c r="HQ17" s="282"/>
      <c r="HR17" s="282"/>
      <c r="HS17" s="282"/>
      <c r="HT17" s="282"/>
      <c r="HU17" s="282"/>
      <c r="HV17" s="282"/>
      <c r="HW17" s="282"/>
      <c r="HX17" s="282"/>
      <c r="HY17" s="282"/>
      <c r="HZ17" s="282"/>
      <c r="IA17" s="282"/>
      <c r="IB17" s="282"/>
      <c r="IC17" s="282"/>
      <c r="ID17" s="282"/>
      <c r="IE17" s="282"/>
      <c r="IF17" s="282"/>
      <c r="IG17" s="282"/>
      <c r="IH17" s="282"/>
      <c r="II17" s="282"/>
      <c r="IJ17" s="282"/>
      <c r="IK17" s="282"/>
      <c r="IL17" s="282"/>
      <c r="IM17" s="282"/>
      <c r="IN17" s="282"/>
      <c r="IO17" s="282"/>
    </row>
    <row r="18" spans="1:249" s="125" customFormat="1" ht="18" customHeight="1" x14ac:dyDescent="0.2">
      <c r="A18" s="282"/>
      <c r="B18" s="234" t="s">
        <v>8</v>
      </c>
      <c r="C18" s="996">
        <f>'9TiempoEspera'!$J18</f>
        <v>191.43</v>
      </c>
      <c r="D18" s="1002">
        <v>218.24564796905221</v>
      </c>
      <c r="E18" s="1002">
        <v>185.30923076923077</v>
      </c>
      <c r="F18" s="1002">
        <v>195.18137254901961</v>
      </c>
      <c r="G18" s="1003">
        <v>166.56107660455487</v>
      </c>
      <c r="H18" s="963"/>
      <c r="I18" s="511"/>
      <c r="J18" s="514"/>
      <c r="K18" s="514"/>
      <c r="L18" s="514"/>
      <c r="M18" s="514"/>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82"/>
      <c r="AS18" s="282"/>
      <c r="AT18" s="282"/>
      <c r="AU18" s="282"/>
      <c r="AV18" s="282"/>
      <c r="AW18" s="282"/>
      <c r="AX18" s="282"/>
      <c r="AY18" s="282"/>
      <c r="AZ18" s="282"/>
      <c r="BA18" s="282"/>
      <c r="BB18" s="282"/>
      <c r="BC18" s="282"/>
      <c r="BD18" s="282"/>
      <c r="BE18" s="282"/>
      <c r="BF18" s="282"/>
      <c r="BG18" s="282"/>
      <c r="BH18" s="282"/>
      <c r="BI18" s="282"/>
      <c r="BJ18" s="282"/>
      <c r="BK18" s="282"/>
      <c r="BL18" s="282"/>
      <c r="BM18" s="282"/>
      <c r="BN18" s="282"/>
      <c r="BO18" s="282"/>
      <c r="BP18" s="282"/>
      <c r="BQ18" s="282"/>
      <c r="BR18" s="282"/>
      <c r="BS18" s="282"/>
      <c r="BT18" s="282"/>
      <c r="BU18" s="282"/>
      <c r="BV18" s="282"/>
      <c r="BW18" s="282"/>
      <c r="BX18" s="282"/>
      <c r="BY18" s="282"/>
      <c r="BZ18" s="282"/>
      <c r="CA18" s="282"/>
      <c r="CB18" s="282"/>
      <c r="CC18" s="282"/>
      <c r="CD18" s="282"/>
      <c r="CE18" s="282"/>
      <c r="CF18" s="282"/>
      <c r="CG18" s="282"/>
      <c r="CH18" s="282"/>
      <c r="CI18" s="282"/>
      <c r="CJ18" s="282"/>
      <c r="CK18" s="282"/>
      <c r="CL18" s="282"/>
      <c r="CM18" s="282"/>
      <c r="CN18" s="282"/>
      <c r="CO18" s="282"/>
      <c r="CP18" s="282"/>
      <c r="CQ18" s="282"/>
      <c r="CR18" s="282"/>
      <c r="CS18" s="282"/>
      <c r="CT18" s="282"/>
      <c r="CU18" s="282"/>
      <c r="CV18" s="282"/>
      <c r="CW18" s="282"/>
      <c r="CX18" s="282"/>
      <c r="CY18" s="282"/>
      <c r="CZ18" s="282"/>
      <c r="DA18" s="282"/>
      <c r="DB18" s="282"/>
      <c r="DC18" s="282"/>
      <c r="DD18" s="282"/>
      <c r="DE18" s="282"/>
      <c r="DF18" s="282"/>
      <c r="DG18" s="282"/>
      <c r="DH18" s="282"/>
      <c r="DI18" s="282"/>
      <c r="DJ18" s="282"/>
      <c r="DK18" s="282"/>
      <c r="DL18" s="282"/>
      <c r="DM18" s="282"/>
      <c r="DN18" s="282"/>
      <c r="DO18" s="282"/>
      <c r="DP18" s="282"/>
      <c r="DQ18" s="282"/>
      <c r="DR18" s="282"/>
      <c r="DS18" s="282"/>
      <c r="DT18" s="282"/>
      <c r="DU18" s="282"/>
      <c r="DV18" s="282"/>
      <c r="DW18" s="282"/>
      <c r="DX18" s="282"/>
      <c r="DY18" s="282"/>
      <c r="DZ18" s="282"/>
      <c r="EA18" s="282"/>
      <c r="EB18" s="282"/>
      <c r="EC18" s="282"/>
      <c r="ED18" s="282"/>
      <c r="EE18" s="282"/>
      <c r="EF18" s="282"/>
      <c r="EG18" s="282"/>
      <c r="EH18" s="282"/>
      <c r="EI18" s="282"/>
      <c r="EJ18" s="282"/>
      <c r="EK18" s="282"/>
      <c r="EL18" s="282"/>
      <c r="EM18" s="282"/>
      <c r="EN18" s="282"/>
      <c r="EO18" s="282"/>
      <c r="EP18" s="282"/>
      <c r="EQ18" s="282"/>
      <c r="ER18" s="282"/>
      <c r="ES18" s="282"/>
      <c r="ET18" s="282"/>
      <c r="EU18" s="282"/>
      <c r="EV18" s="282"/>
      <c r="EW18" s="282"/>
      <c r="EX18" s="282"/>
      <c r="EY18" s="282"/>
      <c r="EZ18" s="282"/>
      <c r="FA18" s="282"/>
      <c r="FB18" s="282"/>
      <c r="FC18" s="282"/>
      <c r="FD18" s="282"/>
      <c r="FE18" s="282"/>
      <c r="FF18" s="282"/>
      <c r="FG18" s="282"/>
      <c r="FH18" s="282"/>
      <c r="FI18" s="282"/>
      <c r="FJ18" s="282"/>
      <c r="FK18" s="282"/>
      <c r="FL18" s="282"/>
      <c r="FM18" s="282"/>
      <c r="FN18" s="282"/>
      <c r="FO18" s="282"/>
      <c r="FP18" s="282"/>
      <c r="FQ18" s="282"/>
      <c r="FR18" s="282"/>
      <c r="FS18" s="282"/>
      <c r="FT18" s="282"/>
      <c r="FU18" s="282"/>
      <c r="FV18" s="282"/>
      <c r="FW18" s="282"/>
      <c r="FX18" s="282"/>
      <c r="FY18" s="282"/>
      <c r="FZ18" s="282"/>
      <c r="GA18" s="282"/>
      <c r="GB18" s="282"/>
      <c r="GC18" s="282"/>
      <c r="GD18" s="282"/>
      <c r="GE18" s="282"/>
      <c r="GF18" s="282"/>
      <c r="GG18" s="282"/>
      <c r="GH18" s="282"/>
      <c r="GI18" s="282"/>
      <c r="GJ18" s="282"/>
      <c r="GK18" s="282"/>
      <c r="GL18" s="282"/>
      <c r="GM18" s="282"/>
      <c r="GN18" s="282"/>
      <c r="GO18" s="282"/>
      <c r="GP18" s="282"/>
      <c r="GQ18" s="282"/>
      <c r="GR18" s="282"/>
      <c r="GS18" s="282"/>
      <c r="GT18" s="282"/>
      <c r="GU18" s="282"/>
      <c r="GV18" s="282"/>
      <c r="GW18" s="282"/>
      <c r="GX18" s="282"/>
      <c r="GY18" s="282"/>
      <c r="GZ18" s="282"/>
      <c r="HA18" s="282"/>
      <c r="HB18" s="282"/>
      <c r="HC18" s="282"/>
      <c r="HD18" s="282"/>
      <c r="HE18" s="282"/>
      <c r="HF18" s="282"/>
      <c r="HG18" s="282"/>
      <c r="HH18" s="282"/>
      <c r="HI18" s="282"/>
      <c r="HJ18" s="282"/>
      <c r="HK18" s="282"/>
      <c r="HL18" s="282"/>
      <c r="HM18" s="282"/>
      <c r="HN18" s="282"/>
      <c r="HO18" s="282"/>
      <c r="HP18" s="282"/>
      <c r="HQ18" s="282"/>
      <c r="HR18" s="282"/>
      <c r="HS18" s="282"/>
      <c r="HT18" s="282"/>
      <c r="HU18" s="282"/>
      <c r="HV18" s="282"/>
      <c r="HW18" s="282"/>
      <c r="HX18" s="282"/>
      <c r="HY18" s="282"/>
      <c r="HZ18" s="282"/>
      <c r="IA18" s="282"/>
      <c r="IB18" s="282"/>
      <c r="IC18" s="282"/>
      <c r="ID18" s="282"/>
      <c r="IE18" s="282"/>
      <c r="IF18" s="282"/>
      <c r="IG18" s="282"/>
      <c r="IH18" s="282"/>
      <c r="II18" s="282"/>
      <c r="IJ18" s="282"/>
      <c r="IK18" s="282"/>
      <c r="IL18" s="282"/>
      <c r="IM18" s="282"/>
      <c r="IN18" s="282"/>
      <c r="IO18" s="282"/>
    </row>
    <row r="19" spans="1:249" s="128" customFormat="1" ht="18" customHeight="1" x14ac:dyDescent="0.2">
      <c r="A19" s="285"/>
      <c r="B19" s="286" t="s">
        <v>7</v>
      </c>
      <c r="C19" s="996">
        <f>'9TiempoEspera'!$J19</f>
        <v>123.3</v>
      </c>
      <c r="D19" s="1002">
        <v>124.65977988028577</v>
      </c>
      <c r="E19" s="1002">
        <v>123.76677248677248</v>
      </c>
      <c r="F19" s="1002">
        <v>119.62942838513366</v>
      </c>
      <c r="G19" s="1003">
        <v>121.93074581430746</v>
      </c>
      <c r="H19" s="963"/>
      <c r="I19" s="511"/>
      <c r="J19" s="514"/>
      <c r="K19" s="514"/>
      <c r="L19" s="514"/>
      <c r="M19" s="514"/>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5"/>
      <c r="AZ19" s="285"/>
      <c r="BA19" s="285"/>
      <c r="BB19" s="285"/>
      <c r="BC19" s="285"/>
      <c r="BD19" s="285"/>
      <c r="BE19" s="285"/>
      <c r="BF19" s="285"/>
      <c r="BG19" s="285"/>
      <c r="BH19" s="285"/>
      <c r="BI19" s="285"/>
      <c r="BJ19" s="285"/>
      <c r="BK19" s="285"/>
      <c r="BL19" s="285"/>
      <c r="BM19" s="285"/>
      <c r="BN19" s="285"/>
      <c r="BO19" s="285"/>
      <c r="BP19" s="285"/>
      <c r="BQ19" s="285"/>
      <c r="BR19" s="285"/>
      <c r="BS19" s="285"/>
      <c r="BT19" s="285"/>
      <c r="BU19" s="285"/>
      <c r="BV19" s="285"/>
      <c r="BW19" s="285"/>
      <c r="BX19" s="285"/>
      <c r="BY19" s="285"/>
      <c r="BZ19" s="285"/>
      <c r="CA19" s="285"/>
      <c r="CB19" s="285"/>
      <c r="CC19" s="285"/>
      <c r="CD19" s="285"/>
      <c r="CE19" s="285"/>
      <c r="CF19" s="285"/>
      <c r="CG19" s="285"/>
      <c r="CH19" s="285"/>
      <c r="CI19" s="285"/>
      <c r="CJ19" s="285"/>
      <c r="CK19" s="285"/>
      <c r="CL19" s="285"/>
      <c r="CM19" s="285"/>
      <c r="CN19" s="285"/>
      <c r="CO19" s="285"/>
      <c r="CP19" s="285"/>
      <c r="CQ19" s="285"/>
      <c r="CR19" s="285"/>
      <c r="CS19" s="285"/>
      <c r="CT19" s="285"/>
      <c r="CU19" s="285"/>
      <c r="CV19" s="285"/>
      <c r="CW19" s="285"/>
      <c r="CX19" s="285"/>
      <c r="CY19" s="285"/>
      <c r="CZ19" s="285"/>
      <c r="DA19" s="285"/>
      <c r="DB19" s="285"/>
      <c r="DC19" s="285"/>
      <c r="DD19" s="285"/>
      <c r="DE19" s="285"/>
      <c r="DF19" s="285"/>
      <c r="DG19" s="285"/>
      <c r="DH19" s="285"/>
      <c r="DI19" s="285"/>
      <c r="DJ19" s="285"/>
      <c r="DK19" s="285"/>
      <c r="DL19" s="285"/>
      <c r="DM19" s="285"/>
      <c r="DN19" s="285"/>
      <c r="DO19" s="285"/>
      <c r="DP19" s="285"/>
      <c r="DQ19" s="285"/>
      <c r="DR19" s="285"/>
      <c r="DS19" s="285"/>
      <c r="DT19" s="285"/>
      <c r="DU19" s="285"/>
      <c r="DV19" s="285"/>
      <c r="DW19" s="285"/>
      <c r="DX19" s="285"/>
      <c r="DY19" s="285"/>
      <c r="DZ19" s="285"/>
      <c r="EA19" s="285"/>
      <c r="EB19" s="285"/>
      <c r="EC19" s="285"/>
      <c r="ED19" s="285"/>
      <c r="EE19" s="285"/>
      <c r="EF19" s="285"/>
      <c r="EG19" s="285"/>
      <c r="EH19" s="285"/>
      <c r="EI19" s="285"/>
      <c r="EJ19" s="285"/>
      <c r="EK19" s="285"/>
      <c r="EL19" s="285"/>
      <c r="EM19" s="285"/>
      <c r="EN19" s="285"/>
      <c r="EO19" s="285"/>
      <c r="EP19" s="285"/>
      <c r="EQ19" s="285"/>
      <c r="ER19" s="285"/>
      <c r="ES19" s="285"/>
      <c r="ET19" s="285"/>
      <c r="EU19" s="285"/>
      <c r="EV19" s="285"/>
      <c r="EW19" s="285"/>
      <c r="EX19" s="285"/>
      <c r="EY19" s="285"/>
      <c r="EZ19" s="285"/>
      <c r="FA19" s="285"/>
      <c r="FB19" s="285"/>
      <c r="FC19" s="285"/>
      <c r="FD19" s="285"/>
      <c r="FE19" s="285"/>
      <c r="FF19" s="285"/>
      <c r="FG19" s="285"/>
      <c r="FH19" s="285"/>
      <c r="FI19" s="285"/>
      <c r="FJ19" s="285"/>
      <c r="FK19" s="285"/>
      <c r="FL19" s="285"/>
      <c r="FM19" s="285"/>
      <c r="FN19" s="285"/>
      <c r="FO19" s="285"/>
      <c r="FP19" s="285"/>
      <c r="FQ19" s="285"/>
      <c r="FR19" s="285"/>
      <c r="FS19" s="285"/>
      <c r="FT19" s="285"/>
      <c r="FU19" s="285"/>
      <c r="FV19" s="285"/>
      <c r="FW19" s="285"/>
      <c r="FX19" s="285"/>
      <c r="FY19" s="285"/>
      <c r="FZ19" s="285"/>
      <c r="GA19" s="285"/>
      <c r="GB19" s="285"/>
      <c r="GC19" s="285"/>
      <c r="GD19" s="285"/>
      <c r="GE19" s="285"/>
      <c r="GF19" s="285"/>
      <c r="GG19" s="285"/>
      <c r="GH19" s="285"/>
      <c r="GI19" s="285"/>
      <c r="GJ19" s="285"/>
      <c r="GK19" s="285"/>
      <c r="GL19" s="285"/>
      <c r="GM19" s="285"/>
      <c r="GN19" s="285"/>
      <c r="GO19" s="285"/>
      <c r="GP19" s="285"/>
      <c r="GQ19" s="285"/>
      <c r="GR19" s="285"/>
      <c r="GS19" s="285"/>
      <c r="GT19" s="285"/>
      <c r="GU19" s="285"/>
      <c r="GV19" s="285"/>
      <c r="GW19" s="285"/>
      <c r="GX19" s="285"/>
      <c r="GY19" s="285"/>
      <c r="GZ19" s="285"/>
      <c r="HA19" s="285"/>
      <c r="HB19" s="285"/>
      <c r="HC19" s="285"/>
      <c r="HD19" s="285"/>
      <c r="HE19" s="285"/>
      <c r="HF19" s="285"/>
      <c r="HG19" s="285"/>
      <c r="HH19" s="285"/>
      <c r="HI19" s="285"/>
      <c r="HJ19" s="285"/>
      <c r="HK19" s="285"/>
      <c r="HL19" s="285"/>
      <c r="HM19" s="285"/>
      <c r="HN19" s="285"/>
      <c r="HO19" s="285"/>
      <c r="HP19" s="285"/>
      <c r="HQ19" s="285"/>
      <c r="HR19" s="285"/>
      <c r="HS19" s="285"/>
      <c r="HT19" s="285"/>
      <c r="HU19" s="285"/>
      <c r="HV19" s="285"/>
      <c r="HW19" s="285"/>
      <c r="HX19" s="285"/>
      <c r="HY19" s="285"/>
      <c r="HZ19" s="285"/>
      <c r="IA19" s="285"/>
      <c r="IB19" s="285"/>
      <c r="IC19" s="285"/>
      <c r="ID19" s="285"/>
      <c r="IE19" s="285"/>
      <c r="IF19" s="285"/>
      <c r="IG19" s="285"/>
      <c r="IH19" s="285"/>
      <c r="II19" s="285"/>
      <c r="IJ19" s="285"/>
      <c r="IK19" s="285"/>
      <c r="IL19" s="285"/>
      <c r="IM19" s="285"/>
      <c r="IN19" s="285"/>
      <c r="IO19" s="285"/>
    </row>
    <row r="20" spans="1:249" s="128" customFormat="1" ht="18" customHeight="1" x14ac:dyDescent="0.2">
      <c r="A20" s="285"/>
      <c r="B20" s="286" t="s">
        <v>43</v>
      </c>
      <c r="C20" s="996">
        <f>'9TiempoEspera'!$J20</f>
        <v>188.57</v>
      </c>
      <c r="D20" s="1002">
        <v>181.93475772605876</v>
      </c>
      <c r="E20" s="1002">
        <v>198.06497064579256</v>
      </c>
      <c r="F20" s="1002">
        <v>193.192700729927</v>
      </c>
      <c r="G20" s="1003">
        <v>176.55009219422249</v>
      </c>
      <c r="H20" s="963"/>
      <c r="I20" s="511"/>
      <c r="J20" s="514"/>
      <c r="K20" s="514"/>
      <c r="L20" s="514"/>
      <c r="M20" s="514"/>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5"/>
      <c r="AZ20" s="285"/>
      <c r="BA20" s="285"/>
      <c r="BB20" s="285"/>
      <c r="BC20" s="285"/>
      <c r="BD20" s="285"/>
      <c r="BE20" s="285"/>
      <c r="BF20" s="285"/>
      <c r="BG20" s="285"/>
      <c r="BH20" s="285"/>
      <c r="BI20" s="285"/>
      <c r="BJ20" s="285"/>
      <c r="BK20" s="285"/>
      <c r="BL20" s="285"/>
      <c r="BM20" s="285"/>
      <c r="BN20" s="285"/>
      <c r="BO20" s="285"/>
      <c r="BP20" s="285"/>
      <c r="BQ20" s="285"/>
      <c r="BR20" s="285"/>
      <c r="BS20" s="285"/>
      <c r="BT20" s="285"/>
      <c r="BU20" s="285"/>
      <c r="BV20" s="285"/>
      <c r="BW20" s="285"/>
      <c r="BX20" s="285"/>
      <c r="BY20" s="285"/>
      <c r="BZ20" s="285"/>
      <c r="CA20" s="285"/>
      <c r="CB20" s="285"/>
      <c r="CC20" s="285"/>
      <c r="CD20" s="285"/>
      <c r="CE20" s="285"/>
      <c r="CF20" s="285"/>
      <c r="CG20" s="285"/>
      <c r="CH20" s="285"/>
      <c r="CI20" s="285"/>
      <c r="CJ20" s="285"/>
      <c r="CK20" s="285"/>
      <c r="CL20" s="285"/>
      <c r="CM20" s="285"/>
      <c r="CN20" s="285"/>
      <c r="CO20" s="285"/>
      <c r="CP20" s="285"/>
      <c r="CQ20" s="285"/>
      <c r="CR20" s="285"/>
      <c r="CS20" s="285"/>
      <c r="CT20" s="285"/>
      <c r="CU20" s="285"/>
      <c r="CV20" s="285"/>
      <c r="CW20" s="285"/>
      <c r="CX20" s="285"/>
      <c r="CY20" s="285"/>
      <c r="CZ20" s="285"/>
      <c r="DA20" s="285"/>
      <c r="DB20" s="285"/>
      <c r="DC20" s="285"/>
      <c r="DD20" s="285"/>
      <c r="DE20" s="285"/>
      <c r="DF20" s="285"/>
      <c r="DG20" s="285"/>
      <c r="DH20" s="285"/>
      <c r="DI20" s="285"/>
      <c r="DJ20" s="285"/>
      <c r="DK20" s="285"/>
      <c r="DL20" s="285"/>
      <c r="DM20" s="285"/>
      <c r="DN20" s="285"/>
      <c r="DO20" s="285"/>
      <c r="DP20" s="285"/>
      <c r="DQ20" s="285"/>
      <c r="DR20" s="285"/>
      <c r="DS20" s="285"/>
      <c r="DT20" s="285"/>
      <c r="DU20" s="285"/>
      <c r="DV20" s="285"/>
      <c r="DW20" s="285"/>
      <c r="DX20" s="285"/>
      <c r="DY20" s="285"/>
      <c r="DZ20" s="285"/>
      <c r="EA20" s="285"/>
      <c r="EB20" s="285"/>
      <c r="EC20" s="285"/>
      <c r="ED20" s="285"/>
      <c r="EE20" s="285"/>
      <c r="EF20" s="285"/>
      <c r="EG20" s="285"/>
      <c r="EH20" s="285"/>
      <c r="EI20" s="285"/>
      <c r="EJ20" s="285"/>
      <c r="EK20" s="285"/>
      <c r="EL20" s="285"/>
      <c r="EM20" s="285"/>
      <c r="EN20" s="285"/>
      <c r="EO20" s="285"/>
      <c r="EP20" s="285"/>
      <c r="EQ20" s="285"/>
      <c r="ER20" s="285"/>
      <c r="ES20" s="285"/>
      <c r="ET20" s="285"/>
      <c r="EU20" s="285"/>
      <c r="EV20" s="285"/>
      <c r="EW20" s="285"/>
      <c r="EX20" s="285"/>
      <c r="EY20" s="285"/>
      <c r="EZ20" s="285"/>
      <c r="FA20" s="285"/>
      <c r="FB20" s="285"/>
      <c r="FC20" s="285"/>
      <c r="FD20" s="285"/>
      <c r="FE20" s="285"/>
      <c r="FF20" s="285"/>
      <c r="FG20" s="285"/>
      <c r="FH20" s="285"/>
      <c r="FI20" s="285"/>
      <c r="FJ20" s="285"/>
      <c r="FK20" s="285"/>
      <c r="FL20" s="285"/>
      <c r="FM20" s="285"/>
      <c r="FN20" s="285"/>
      <c r="FO20" s="285"/>
      <c r="FP20" s="285"/>
      <c r="FQ20" s="285"/>
      <c r="FR20" s="285"/>
      <c r="FS20" s="285"/>
      <c r="FT20" s="285"/>
      <c r="FU20" s="285"/>
      <c r="FV20" s="285"/>
      <c r="FW20" s="285"/>
      <c r="FX20" s="285"/>
      <c r="FY20" s="285"/>
      <c r="FZ20" s="285"/>
      <c r="GA20" s="285"/>
      <c r="GB20" s="285"/>
      <c r="GC20" s="285"/>
      <c r="GD20" s="285"/>
      <c r="GE20" s="285"/>
      <c r="GF20" s="285"/>
      <c r="GG20" s="285"/>
      <c r="GH20" s="285"/>
      <c r="GI20" s="285"/>
      <c r="GJ20" s="285"/>
      <c r="GK20" s="285"/>
      <c r="GL20" s="285"/>
      <c r="GM20" s="285"/>
      <c r="GN20" s="285"/>
      <c r="GO20" s="285"/>
      <c r="GP20" s="285"/>
      <c r="GQ20" s="285"/>
      <c r="GR20" s="285"/>
      <c r="GS20" s="285"/>
      <c r="GT20" s="285"/>
      <c r="GU20" s="285"/>
      <c r="GV20" s="285"/>
      <c r="GW20" s="285"/>
      <c r="GX20" s="285"/>
      <c r="GY20" s="285"/>
      <c r="GZ20" s="285"/>
      <c r="HA20" s="285"/>
      <c r="HB20" s="285"/>
      <c r="HC20" s="285"/>
      <c r="HD20" s="285"/>
      <c r="HE20" s="285"/>
      <c r="HF20" s="285"/>
      <c r="HG20" s="285"/>
      <c r="HH20" s="285"/>
      <c r="HI20" s="285"/>
      <c r="HJ20" s="285"/>
      <c r="HK20" s="285"/>
      <c r="HL20" s="285"/>
      <c r="HM20" s="285"/>
      <c r="HN20" s="285"/>
      <c r="HO20" s="285"/>
      <c r="HP20" s="285"/>
      <c r="HQ20" s="285"/>
      <c r="HR20" s="285"/>
      <c r="HS20" s="285"/>
      <c r="HT20" s="285"/>
      <c r="HU20" s="285"/>
      <c r="HV20" s="285"/>
      <c r="HW20" s="285"/>
      <c r="HX20" s="285"/>
      <c r="HY20" s="285"/>
      <c r="HZ20" s="285"/>
      <c r="IA20" s="285"/>
      <c r="IB20" s="285"/>
      <c r="IC20" s="285"/>
      <c r="ID20" s="285"/>
      <c r="IE20" s="285"/>
      <c r="IF20" s="285"/>
      <c r="IG20" s="285"/>
      <c r="IH20" s="285"/>
      <c r="II20" s="285"/>
      <c r="IJ20" s="285"/>
      <c r="IK20" s="285"/>
      <c r="IL20" s="285"/>
      <c r="IM20" s="285"/>
      <c r="IN20" s="285"/>
      <c r="IO20" s="285"/>
    </row>
    <row r="21" spans="1:249" s="128" customFormat="1" ht="18" customHeight="1" x14ac:dyDescent="0.2">
      <c r="A21" s="285"/>
      <c r="B21" s="286" t="s">
        <v>44</v>
      </c>
      <c r="C21" s="996">
        <f>'9TiempoEspera'!$J21</f>
        <v>288.74</v>
      </c>
      <c r="D21" s="1002">
        <v>286.72359735973595</v>
      </c>
      <c r="E21" s="1002">
        <v>280.01150793650794</v>
      </c>
      <c r="F21" s="1002">
        <v>294.57506095437128</v>
      </c>
      <c r="G21" s="1003">
        <v>320.62987012987014</v>
      </c>
      <c r="H21" s="963"/>
      <c r="I21" s="511"/>
      <c r="J21" s="514"/>
      <c r="K21" s="514"/>
      <c r="L21" s="514"/>
      <c r="M21" s="514"/>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5"/>
      <c r="AU21" s="285"/>
      <c r="AV21" s="285"/>
      <c r="AW21" s="285"/>
      <c r="AX21" s="285"/>
      <c r="AY21" s="285"/>
      <c r="AZ21" s="285"/>
      <c r="BA21" s="285"/>
      <c r="BB21" s="285"/>
      <c r="BC21" s="285"/>
      <c r="BD21" s="285"/>
      <c r="BE21" s="285"/>
      <c r="BF21" s="285"/>
      <c r="BG21" s="285"/>
      <c r="BH21" s="285"/>
      <c r="BI21" s="285"/>
      <c r="BJ21" s="285"/>
      <c r="BK21" s="285"/>
      <c r="BL21" s="285"/>
      <c r="BM21" s="285"/>
      <c r="BN21" s="285"/>
      <c r="BO21" s="285"/>
      <c r="BP21" s="285"/>
      <c r="BQ21" s="285"/>
      <c r="BR21" s="285"/>
      <c r="BS21" s="285"/>
      <c r="BT21" s="285"/>
      <c r="BU21" s="285"/>
      <c r="BV21" s="285"/>
      <c r="BW21" s="285"/>
      <c r="BX21" s="285"/>
      <c r="BY21" s="285"/>
      <c r="BZ21" s="285"/>
      <c r="CA21" s="285"/>
      <c r="CB21" s="285"/>
      <c r="CC21" s="285"/>
      <c r="CD21" s="285"/>
      <c r="CE21" s="285"/>
      <c r="CF21" s="285"/>
      <c r="CG21" s="285"/>
      <c r="CH21" s="285"/>
      <c r="CI21" s="285"/>
      <c r="CJ21" s="285"/>
      <c r="CK21" s="285"/>
      <c r="CL21" s="285"/>
      <c r="CM21" s="285"/>
      <c r="CN21" s="285"/>
      <c r="CO21" s="285"/>
      <c r="CP21" s="285"/>
      <c r="CQ21" s="285"/>
      <c r="CR21" s="285"/>
      <c r="CS21" s="285"/>
      <c r="CT21" s="285"/>
      <c r="CU21" s="285"/>
      <c r="CV21" s="285"/>
      <c r="CW21" s="285"/>
      <c r="CX21" s="285"/>
      <c r="CY21" s="285"/>
      <c r="CZ21" s="285"/>
      <c r="DA21" s="285"/>
      <c r="DB21" s="285"/>
      <c r="DC21" s="285"/>
      <c r="DD21" s="285"/>
      <c r="DE21" s="285"/>
      <c r="DF21" s="285"/>
      <c r="DG21" s="285"/>
      <c r="DH21" s="285"/>
      <c r="DI21" s="285"/>
      <c r="DJ21" s="285"/>
      <c r="DK21" s="285"/>
      <c r="DL21" s="285"/>
      <c r="DM21" s="285"/>
      <c r="DN21" s="285"/>
      <c r="DO21" s="285"/>
      <c r="DP21" s="285"/>
      <c r="DQ21" s="285"/>
      <c r="DR21" s="285"/>
      <c r="DS21" s="285"/>
      <c r="DT21" s="285"/>
      <c r="DU21" s="285"/>
      <c r="DV21" s="285"/>
      <c r="DW21" s="285"/>
      <c r="DX21" s="285"/>
      <c r="DY21" s="285"/>
      <c r="DZ21" s="285"/>
      <c r="EA21" s="285"/>
      <c r="EB21" s="285"/>
      <c r="EC21" s="285"/>
      <c r="ED21" s="285"/>
      <c r="EE21" s="285"/>
      <c r="EF21" s="285"/>
      <c r="EG21" s="285"/>
      <c r="EH21" s="285"/>
      <c r="EI21" s="285"/>
      <c r="EJ21" s="285"/>
      <c r="EK21" s="285"/>
      <c r="EL21" s="285"/>
      <c r="EM21" s="285"/>
      <c r="EN21" s="285"/>
      <c r="EO21" s="285"/>
      <c r="EP21" s="285"/>
      <c r="EQ21" s="285"/>
      <c r="ER21" s="285"/>
      <c r="ES21" s="285"/>
      <c r="ET21" s="285"/>
      <c r="EU21" s="285"/>
      <c r="EV21" s="285"/>
      <c r="EW21" s="285"/>
      <c r="EX21" s="285"/>
      <c r="EY21" s="285"/>
      <c r="EZ21" s="285"/>
      <c r="FA21" s="285"/>
      <c r="FB21" s="285"/>
      <c r="FC21" s="285"/>
      <c r="FD21" s="285"/>
      <c r="FE21" s="285"/>
      <c r="FF21" s="285"/>
      <c r="FG21" s="285"/>
      <c r="FH21" s="285"/>
      <c r="FI21" s="285"/>
      <c r="FJ21" s="285"/>
      <c r="FK21" s="285"/>
      <c r="FL21" s="285"/>
      <c r="FM21" s="285"/>
      <c r="FN21" s="285"/>
      <c r="FO21" s="285"/>
      <c r="FP21" s="285"/>
      <c r="FQ21" s="285"/>
      <c r="FR21" s="285"/>
      <c r="FS21" s="285"/>
      <c r="FT21" s="285"/>
      <c r="FU21" s="285"/>
      <c r="FV21" s="285"/>
      <c r="FW21" s="285"/>
      <c r="FX21" s="285"/>
      <c r="FY21" s="285"/>
      <c r="FZ21" s="285"/>
      <c r="GA21" s="285"/>
      <c r="GB21" s="285"/>
      <c r="GC21" s="285"/>
      <c r="GD21" s="285"/>
      <c r="GE21" s="285"/>
      <c r="GF21" s="285"/>
      <c r="GG21" s="285"/>
      <c r="GH21" s="285"/>
      <c r="GI21" s="285"/>
      <c r="GJ21" s="285"/>
      <c r="GK21" s="285"/>
      <c r="GL21" s="285"/>
      <c r="GM21" s="285"/>
      <c r="GN21" s="285"/>
      <c r="GO21" s="285"/>
      <c r="GP21" s="285"/>
      <c r="GQ21" s="285"/>
      <c r="GR21" s="285"/>
      <c r="GS21" s="285"/>
      <c r="GT21" s="285"/>
      <c r="GU21" s="285"/>
      <c r="GV21" s="285"/>
      <c r="GW21" s="285"/>
      <c r="GX21" s="285"/>
      <c r="GY21" s="285"/>
      <c r="GZ21" s="285"/>
      <c r="HA21" s="285"/>
      <c r="HB21" s="285"/>
      <c r="HC21" s="285"/>
      <c r="HD21" s="285"/>
      <c r="HE21" s="285"/>
      <c r="HF21" s="285"/>
      <c r="HG21" s="285"/>
      <c r="HH21" s="285"/>
      <c r="HI21" s="285"/>
      <c r="HJ21" s="285"/>
      <c r="HK21" s="285"/>
      <c r="HL21" s="285"/>
      <c r="HM21" s="285"/>
      <c r="HN21" s="285"/>
      <c r="HO21" s="285"/>
      <c r="HP21" s="285"/>
      <c r="HQ21" s="285"/>
      <c r="HR21" s="285"/>
      <c r="HS21" s="285"/>
      <c r="HT21" s="285"/>
      <c r="HU21" s="285"/>
      <c r="HV21" s="285"/>
      <c r="HW21" s="285"/>
      <c r="HX21" s="285"/>
      <c r="HY21" s="285"/>
      <c r="HZ21" s="285"/>
      <c r="IA21" s="285"/>
      <c r="IB21" s="285"/>
      <c r="IC21" s="285"/>
      <c r="ID21" s="285"/>
      <c r="IE21" s="285"/>
      <c r="IF21" s="285"/>
      <c r="IG21" s="285"/>
      <c r="IH21" s="285"/>
      <c r="II21" s="285"/>
      <c r="IJ21" s="285"/>
      <c r="IK21" s="285"/>
      <c r="IL21" s="285"/>
      <c r="IM21" s="285"/>
      <c r="IN21" s="285"/>
      <c r="IO21" s="285"/>
    </row>
    <row r="22" spans="1:249" s="128" customFormat="1" ht="18" customHeight="1" x14ac:dyDescent="0.2">
      <c r="A22" s="285"/>
      <c r="B22" s="286" t="s">
        <v>6</v>
      </c>
      <c r="C22" s="996">
        <f>'9TiempoEspera'!$J22</f>
        <v>294.58</v>
      </c>
      <c r="D22" s="1002">
        <v>306.46793084216398</v>
      </c>
      <c r="E22" s="1002">
        <v>284.30263157894734</v>
      </c>
      <c r="F22" s="1002">
        <v>293.40680940680943</v>
      </c>
      <c r="G22" s="1003">
        <v>273.57030178326477</v>
      </c>
      <c r="H22" s="963"/>
      <c r="I22" s="511"/>
      <c r="J22" s="514"/>
      <c r="K22" s="514"/>
      <c r="L22" s="514"/>
      <c r="M22" s="514"/>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c r="BB22" s="285"/>
      <c r="BC22" s="285"/>
      <c r="BD22" s="285"/>
      <c r="BE22" s="285"/>
      <c r="BF22" s="285"/>
      <c r="BG22" s="285"/>
      <c r="BH22" s="285"/>
      <c r="BI22" s="285"/>
      <c r="BJ22" s="285"/>
      <c r="BK22" s="285"/>
      <c r="BL22" s="285"/>
      <c r="BM22" s="285"/>
      <c r="BN22" s="285"/>
      <c r="BO22" s="285"/>
      <c r="BP22" s="285"/>
      <c r="BQ22" s="285"/>
      <c r="BR22" s="285"/>
      <c r="BS22" s="285"/>
      <c r="BT22" s="285"/>
      <c r="BU22" s="285"/>
      <c r="BV22" s="285"/>
      <c r="BW22" s="285"/>
      <c r="BX22" s="285"/>
      <c r="BY22" s="285"/>
      <c r="BZ22" s="285"/>
      <c r="CA22" s="285"/>
      <c r="CB22" s="285"/>
      <c r="CC22" s="285"/>
      <c r="CD22" s="285"/>
      <c r="CE22" s="285"/>
      <c r="CF22" s="285"/>
      <c r="CG22" s="285"/>
      <c r="CH22" s="285"/>
      <c r="CI22" s="285"/>
      <c r="CJ22" s="285"/>
      <c r="CK22" s="285"/>
      <c r="CL22" s="285"/>
      <c r="CM22" s="285"/>
      <c r="CN22" s="285"/>
      <c r="CO22" s="285"/>
      <c r="CP22" s="285"/>
      <c r="CQ22" s="285"/>
      <c r="CR22" s="285"/>
      <c r="CS22" s="285"/>
      <c r="CT22" s="285"/>
      <c r="CU22" s="285"/>
      <c r="CV22" s="285"/>
      <c r="CW22" s="285"/>
      <c r="CX22" s="285"/>
      <c r="CY22" s="285"/>
      <c r="CZ22" s="285"/>
      <c r="DA22" s="285"/>
      <c r="DB22" s="285"/>
      <c r="DC22" s="285"/>
      <c r="DD22" s="285"/>
      <c r="DE22" s="285"/>
      <c r="DF22" s="285"/>
      <c r="DG22" s="285"/>
      <c r="DH22" s="285"/>
      <c r="DI22" s="285"/>
      <c r="DJ22" s="285"/>
      <c r="DK22" s="285"/>
      <c r="DL22" s="285"/>
      <c r="DM22" s="285"/>
      <c r="DN22" s="285"/>
      <c r="DO22" s="285"/>
      <c r="DP22" s="285"/>
      <c r="DQ22" s="285"/>
      <c r="DR22" s="285"/>
      <c r="DS22" s="285"/>
      <c r="DT22" s="285"/>
      <c r="DU22" s="285"/>
      <c r="DV22" s="285"/>
      <c r="DW22" s="285"/>
      <c r="DX22" s="285"/>
      <c r="DY22" s="285"/>
      <c r="DZ22" s="285"/>
      <c r="EA22" s="285"/>
      <c r="EB22" s="285"/>
      <c r="EC22" s="285"/>
      <c r="ED22" s="285"/>
      <c r="EE22" s="285"/>
      <c r="EF22" s="285"/>
      <c r="EG22" s="285"/>
      <c r="EH22" s="285"/>
      <c r="EI22" s="285"/>
      <c r="EJ22" s="285"/>
      <c r="EK22" s="285"/>
      <c r="EL22" s="285"/>
      <c r="EM22" s="285"/>
      <c r="EN22" s="285"/>
      <c r="EO22" s="285"/>
      <c r="EP22" s="285"/>
      <c r="EQ22" s="285"/>
      <c r="ER22" s="285"/>
      <c r="ES22" s="285"/>
      <c r="ET22" s="285"/>
      <c r="EU22" s="285"/>
      <c r="EV22" s="285"/>
      <c r="EW22" s="285"/>
      <c r="EX22" s="285"/>
      <c r="EY22" s="285"/>
      <c r="EZ22" s="285"/>
      <c r="FA22" s="285"/>
      <c r="FB22" s="285"/>
      <c r="FC22" s="285"/>
      <c r="FD22" s="285"/>
      <c r="FE22" s="285"/>
      <c r="FF22" s="285"/>
      <c r="FG22" s="285"/>
      <c r="FH22" s="285"/>
      <c r="FI22" s="285"/>
      <c r="FJ22" s="285"/>
      <c r="FK22" s="285"/>
      <c r="FL22" s="285"/>
      <c r="FM22" s="285"/>
      <c r="FN22" s="285"/>
      <c r="FO22" s="285"/>
      <c r="FP22" s="285"/>
      <c r="FQ22" s="285"/>
      <c r="FR22" s="285"/>
      <c r="FS22" s="285"/>
      <c r="FT22" s="285"/>
      <c r="FU22" s="285"/>
      <c r="FV22" s="285"/>
      <c r="FW22" s="285"/>
      <c r="FX22" s="285"/>
      <c r="FY22" s="285"/>
      <c r="FZ22" s="285"/>
      <c r="GA22" s="285"/>
      <c r="GB22" s="285"/>
      <c r="GC22" s="285"/>
      <c r="GD22" s="285"/>
      <c r="GE22" s="285"/>
      <c r="GF22" s="285"/>
      <c r="GG22" s="285"/>
      <c r="GH22" s="285"/>
      <c r="GI22" s="285"/>
      <c r="GJ22" s="285"/>
      <c r="GK22" s="285"/>
      <c r="GL22" s="285"/>
      <c r="GM22" s="285"/>
      <c r="GN22" s="285"/>
      <c r="GO22" s="285"/>
      <c r="GP22" s="285"/>
      <c r="GQ22" s="285"/>
      <c r="GR22" s="285"/>
      <c r="GS22" s="285"/>
      <c r="GT22" s="285"/>
      <c r="GU22" s="285"/>
      <c r="GV22" s="285"/>
      <c r="GW22" s="285"/>
      <c r="GX22" s="285"/>
      <c r="GY22" s="285"/>
      <c r="GZ22" s="285"/>
      <c r="HA22" s="285"/>
      <c r="HB22" s="285"/>
      <c r="HC22" s="285"/>
      <c r="HD22" s="285"/>
      <c r="HE22" s="285"/>
      <c r="HF22" s="285"/>
      <c r="HG22" s="285"/>
      <c r="HH22" s="285"/>
      <c r="HI22" s="285"/>
      <c r="HJ22" s="285"/>
      <c r="HK22" s="285"/>
      <c r="HL22" s="285"/>
      <c r="HM22" s="285"/>
      <c r="HN22" s="285"/>
      <c r="HO22" s="285"/>
      <c r="HP22" s="285"/>
      <c r="HQ22" s="285"/>
      <c r="HR22" s="285"/>
      <c r="HS22" s="285"/>
      <c r="HT22" s="285"/>
      <c r="HU22" s="285"/>
      <c r="HV22" s="285"/>
      <c r="HW22" s="285"/>
      <c r="HX22" s="285"/>
      <c r="HY22" s="285"/>
      <c r="HZ22" s="285"/>
      <c r="IA22" s="285"/>
      <c r="IB22" s="285"/>
      <c r="IC22" s="285"/>
      <c r="ID22" s="285"/>
      <c r="IE22" s="285"/>
      <c r="IF22" s="285"/>
      <c r="IG22" s="285"/>
      <c r="IH22" s="285"/>
      <c r="II22" s="285"/>
      <c r="IJ22" s="285"/>
      <c r="IK22" s="285"/>
      <c r="IL22" s="285"/>
      <c r="IM22" s="285"/>
      <c r="IN22" s="285"/>
      <c r="IO22" s="285"/>
    </row>
    <row r="23" spans="1:249" s="125" customFormat="1" ht="18" customHeight="1" x14ac:dyDescent="0.2">
      <c r="A23" s="282"/>
      <c r="B23" s="234" t="s">
        <v>5</v>
      </c>
      <c r="C23" s="996">
        <f>'9TiempoEspera'!$J23</f>
        <v>373.36</v>
      </c>
      <c r="D23" s="1002">
        <v>392.6255879586077</v>
      </c>
      <c r="E23" s="1002">
        <v>376.78099547511312</v>
      </c>
      <c r="F23" s="1002">
        <v>351.63064608347628</v>
      </c>
      <c r="G23" s="1003">
        <v>347.62464985994399</v>
      </c>
      <c r="H23" s="963"/>
      <c r="I23" s="511"/>
      <c r="J23" s="514"/>
      <c r="K23" s="514"/>
      <c r="L23" s="514"/>
      <c r="M23" s="514"/>
      <c r="N23" s="282"/>
      <c r="O23" s="282"/>
      <c r="P23" s="282"/>
      <c r="Q23" s="282"/>
      <c r="R23" s="282"/>
      <c r="S23" s="282"/>
      <c r="T23" s="282"/>
      <c r="U23" s="282"/>
      <c r="V23" s="282"/>
      <c r="W23" s="282"/>
      <c r="X23" s="282"/>
      <c r="Y23" s="282"/>
      <c r="Z23" s="282"/>
      <c r="AA23" s="282"/>
      <c r="AB23" s="282"/>
      <c r="AC23" s="282"/>
      <c r="AD23" s="282"/>
      <c r="AE23" s="282"/>
      <c r="AF23" s="282"/>
      <c r="AG23" s="282"/>
      <c r="AH23" s="282"/>
      <c r="AI23" s="282"/>
      <c r="AJ23" s="282"/>
      <c r="AK23" s="282"/>
      <c r="AL23" s="282"/>
      <c r="AM23" s="282"/>
      <c r="AN23" s="282"/>
      <c r="AO23" s="282"/>
      <c r="AP23" s="282"/>
      <c r="AQ23" s="282"/>
      <c r="AR23" s="282"/>
      <c r="AS23" s="282"/>
      <c r="AT23" s="282"/>
      <c r="AU23" s="282"/>
      <c r="AV23" s="282"/>
      <c r="AW23" s="282"/>
      <c r="AX23" s="282"/>
      <c r="AY23" s="282"/>
      <c r="AZ23" s="282"/>
      <c r="BA23" s="282"/>
      <c r="BB23" s="282"/>
      <c r="BC23" s="282"/>
      <c r="BD23" s="282"/>
      <c r="BE23" s="282"/>
      <c r="BF23" s="282"/>
      <c r="BG23" s="282"/>
      <c r="BH23" s="282"/>
      <c r="BI23" s="282"/>
      <c r="BJ23" s="282"/>
      <c r="BK23" s="282"/>
      <c r="BL23" s="282"/>
      <c r="BM23" s="282"/>
      <c r="BN23" s="282"/>
      <c r="BO23" s="282"/>
      <c r="BP23" s="282"/>
      <c r="BQ23" s="282"/>
      <c r="BR23" s="282"/>
      <c r="BS23" s="282"/>
      <c r="BT23" s="282"/>
      <c r="BU23" s="282"/>
      <c r="BV23" s="282"/>
      <c r="BW23" s="282"/>
      <c r="BX23" s="282"/>
      <c r="BY23" s="282"/>
      <c r="BZ23" s="282"/>
      <c r="CA23" s="282"/>
      <c r="CB23" s="282"/>
      <c r="CC23" s="282"/>
      <c r="CD23" s="282"/>
      <c r="CE23" s="282"/>
      <c r="CF23" s="282"/>
      <c r="CG23" s="282"/>
      <c r="CH23" s="282"/>
      <c r="CI23" s="282"/>
      <c r="CJ23" s="282"/>
      <c r="CK23" s="282"/>
      <c r="CL23" s="282"/>
      <c r="CM23" s="282"/>
      <c r="CN23" s="282"/>
      <c r="CO23" s="282"/>
      <c r="CP23" s="282"/>
      <c r="CQ23" s="282"/>
      <c r="CR23" s="282"/>
      <c r="CS23" s="282"/>
      <c r="CT23" s="282"/>
      <c r="CU23" s="282"/>
      <c r="CV23" s="282"/>
      <c r="CW23" s="282"/>
      <c r="CX23" s="282"/>
      <c r="CY23" s="282"/>
      <c r="CZ23" s="282"/>
      <c r="DA23" s="282"/>
      <c r="DB23" s="282"/>
      <c r="DC23" s="282"/>
      <c r="DD23" s="282"/>
      <c r="DE23" s="282"/>
      <c r="DF23" s="282"/>
      <c r="DG23" s="282"/>
      <c r="DH23" s="282"/>
      <c r="DI23" s="282"/>
      <c r="DJ23" s="282"/>
      <c r="DK23" s="282"/>
      <c r="DL23" s="282"/>
      <c r="DM23" s="282"/>
      <c r="DN23" s="282"/>
      <c r="DO23" s="282"/>
      <c r="DP23" s="282"/>
      <c r="DQ23" s="282"/>
      <c r="DR23" s="282"/>
      <c r="DS23" s="282"/>
      <c r="DT23" s="282"/>
      <c r="DU23" s="282"/>
      <c r="DV23" s="282"/>
      <c r="DW23" s="282"/>
      <c r="DX23" s="282"/>
      <c r="DY23" s="282"/>
      <c r="DZ23" s="282"/>
      <c r="EA23" s="282"/>
      <c r="EB23" s="282"/>
      <c r="EC23" s="282"/>
      <c r="ED23" s="282"/>
      <c r="EE23" s="282"/>
      <c r="EF23" s="282"/>
      <c r="EG23" s="282"/>
      <c r="EH23" s="282"/>
      <c r="EI23" s="282"/>
      <c r="EJ23" s="282"/>
      <c r="EK23" s="282"/>
      <c r="EL23" s="282"/>
      <c r="EM23" s="282"/>
      <c r="EN23" s="282"/>
      <c r="EO23" s="282"/>
      <c r="EP23" s="282"/>
      <c r="EQ23" s="282"/>
      <c r="ER23" s="282"/>
      <c r="ES23" s="282"/>
      <c r="ET23" s="282"/>
      <c r="EU23" s="282"/>
      <c r="EV23" s="282"/>
      <c r="EW23" s="282"/>
      <c r="EX23" s="282"/>
      <c r="EY23" s="282"/>
      <c r="EZ23" s="282"/>
      <c r="FA23" s="282"/>
      <c r="FB23" s="282"/>
      <c r="FC23" s="282"/>
      <c r="FD23" s="282"/>
      <c r="FE23" s="282"/>
      <c r="FF23" s="282"/>
      <c r="FG23" s="282"/>
      <c r="FH23" s="282"/>
      <c r="FI23" s="282"/>
      <c r="FJ23" s="282"/>
      <c r="FK23" s="282"/>
      <c r="FL23" s="282"/>
      <c r="FM23" s="282"/>
      <c r="FN23" s="282"/>
      <c r="FO23" s="282"/>
      <c r="FP23" s="282"/>
      <c r="FQ23" s="282"/>
      <c r="FR23" s="282"/>
      <c r="FS23" s="282"/>
      <c r="FT23" s="282"/>
      <c r="FU23" s="282"/>
      <c r="FV23" s="282"/>
      <c r="FW23" s="282"/>
      <c r="FX23" s="282"/>
      <c r="FY23" s="282"/>
      <c r="FZ23" s="282"/>
      <c r="GA23" s="282"/>
      <c r="GB23" s="282"/>
      <c r="GC23" s="282"/>
      <c r="GD23" s="282"/>
      <c r="GE23" s="282"/>
      <c r="GF23" s="282"/>
      <c r="GG23" s="282"/>
      <c r="GH23" s="282"/>
      <c r="GI23" s="282"/>
      <c r="GJ23" s="282"/>
      <c r="GK23" s="282"/>
      <c r="GL23" s="282"/>
      <c r="GM23" s="282"/>
      <c r="GN23" s="282"/>
      <c r="GO23" s="282"/>
      <c r="GP23" s="282"/>
      <c r="GQ23" s="282"/>
      <c r="GR23" s="282"/>
      <c r="GS23" s="282"/>
      <c r="GT23" s="282"/>
      <c r="GU23" s="282"/>
      <c r="GV23" s="282"/>
      <c r="GW23" s="282"/>
      <c r="GX23" s="282"/>
      <c r="GY23" s="282"/>
      <c r="GZ23" s="282"/>
      <c r="HA23" s="282"/>
      <c r="HB23" s="282"/>
      <c r="HC23" s="282"/>
      <c r="HD23" s="282"/>
      <c r="HE23" s="282"/>
      <c r="HF23" s="282"/>
      <c r="HG23" s="282"/>
      <c r="HH23" s="282"/>
      <c r="HI23" s="282"/>
      <c r="HJ23" s="282"/>
      <c r="HK23" s="282"/>
      <c r="HL23" s="282"/>
      <c r="HM23" s="282"/>
      <c r="HN23" s="282"/>
      <c r="HO23" s="282"/>
      <c r="HP23" s="282"/>
      <c r="HQ23" s="282"/>
      <c r="HR23" s="282"/>
      <c r="HS23" s="282"/>
      <c r="HT23" s="282"/>
      <c r="HU23" s="282"/>
      <c r="HV23" s="282"/>
      <c r="HW23" s="282"/>
      <c r="HX23" s="282"/>
      <c r="HY23" s="282"/>
      <c r="HZ23" s="282"/>
      <c r="IA23" s="282"/>
      <c r="IB23" s="282"/>
      <c r="IC23" s="282"/>
      <c r="ID23" s="282"/>
      <c r="IE23" s="282"/>
      <c r="IF23" s="282"/>
      <c r="IG23" s="282"/>
      <c r="IH23" s="282"/>
      <c r="II23" s="282"/>
      <c r="IJ23" s="282"/>
      <c r="IK23" s="282"/>
      <c r="IL23" s="282"/>
      <c r="IM23" s="282"/>
      <c r="IN23" s="282"/>
      <c r="IO23" s="282"/>
    </row>
    <row r="24" spans="1:249" s="125" customFormat="1" ht="18" customHeight="1" x14ac:dyDescent="0.2">
      <c r="A24" s="282"/>
      <c r="B24" s="234" t="s">
        <v>38</v>
      </c>
      <c r="C24" s="996">
        <f>'9TiempoEspera'!$J24</f>
        <v>371.75</v>
      </c>
      <c r="D24" s="1002">
        <v>363.05451185709887</v>
      </c>
      <c r="E24" s="1002">
        <v>349.48151332760102</v>
      </c>
      <c r="F24" s="1002">
        <v>399.58891902363428</v>
      </c>
      <c r="G24" s="1003">
        <v>368.63013698630135</v>
      </c>
      <c r="H24" s="963"/>
      <c r="I24" s="511"/>
      <c r="J24" s="514"/>
      <c r="K24" s="514"/>
      <c r="L24" s="514"/>
      <c r="M24" s="514"/>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282"/>
      <c r="AM24" s="282"/>
      <c r="AN24" s="282"/>
      <c r="AO24" s="282"/>
      <c r="AP24" s="282"/>
      <c r="AQ24" s="282"/>
      <c r="AR24" s="282"/>
      <c r="AS24" s="282"/>
      <c r="AT24" s="282"/>
      <c r="AU24" s="282"/>
      <c r="AV24" s="282"/>
      <c r="AW24" s="282"/>
      <c r="AX24" s="282"/>
      <c r="AY24" s="282"/>
      <c r="AZ24" s="282"/>
      <c r="BA24" s="282"/>
      <c r="BB24" s="282"/>
      <c r="BC24" s="282"/>
      <c r="BD24" s="282"/>
      <c r="BE24" s="282"/>
      <c r="BF24" s="282"/>
      <c r="BG24" s="282"/>
      <c r="BH24" s="282"/>
      <c r="BI24" s="282"/>
      <c r="BJ24" s="282"/>
      <c r="BK24" s="282"/>
      <c r="BL24" s="282"/>
      <c r="BM24" s="282"/>
      <c r="BN24" s="282"/>
      <c r="BO24" s="282"/>
      <c r="BP24" s="282"/>
      <c r="BQ24" s="282"/>
      <c r="BR24" s="282"/>
      <c r="BS24" s="282"/>
      <c r="BT24" s="282"/>
      <c r="BU24" s="282"/>
      <c r="BV24" s="282"/>
      <c r="BW24" s="282"/>
      <c r="BX24" s="282"/>
      <c r="BY24" s="282"/>
      <c r="BZ24" s="282"/>
      <c r="CA24" s="282"/>
      <c r="CB24" s="282"/>
      <c r="CC24" s="282"/>
      <c r="CD24" s="282"/>
      <c r="CE24" s="282"/>
      <c r="CF24" s="282"/>
      <c r="CG24" s="282"/>
      <c r="CH24" s="282"/>
      <c r="CI24" s="282"/>
      <c r="CJ24" s="282"/>
      <c r="CK24" s="282"/>
      <c r="CL24" s="282"/>
      <c r="CM24" s="282"/>
      <c r="CN24" s="282"/>
      <c r="CO24" s="282"/>
      <c r="CP24" s="282"/>
      <c r="CQ24" s="282"/>
      <c r="CR24" s="282"/>
      <c r="CS24" s="282"/>
      <c r="CT24" s="282"/>
      <c r="CU24" s="282"/>
      <c r="CV24" s="282"/>
      <c r="CW24" s="282"/>
      <c r="CX24" s="282"/>
      <c r="CY24" s="282"/>
      <c r="CZ24" s="282"/>
      <c r="DA24" s="282"/>
      <c r="DB24" s="282"/>
      <c r="DC24" s="282"/>
      <c r="DD24" s="282"/>
      <c r="DE24" s="282"/>
      <c r="DF24" s="282"/>
      <c r="DG24" s="282"/>
      <c r="DH24" s="282"/>
      <c r="DI24" s="282"/>
      <c r="DJ24" s="282"/>
      <c r="DK24" s="282"/>
      <c r="DL24" s="282"/>
      <c r="DM24" s="282"/>
      <c r="DN24" s="282"/>
      <c r="DO24" s="282"/>
      <c r="DP24" s="282"/>
      <c r="DQ24" s="282"/>
      <c r="DR24" s="282"/>
      <c r="DS24" s="282"/>
      <c r="DT24" s="282"/>
      <c r="DU24" s="282"/>
      <c r="DV24" s="282"/>
      <c r="DW24" s="282"/>
      <c r="DX24" s="282"/>
      <c r="DY24" s="282"/>
      <c r="DZ24" s="282"/>
      <c r="EA24" s="282"/>
      <c r="EB24" s="282"/>
      <c r="EC24" s="282"/>
      <c r="ED24" s="282"/>
      <c r="EE24" s="282"/>
      <c r="EF24" s="282"/>
      <c r="EG24" s="282"/>
      <c r="EH24" s="282"/>
      <c r="EI24" s="282"/>
      <c r="EJ24" s="282"/>
      <c r="EK24" s="282"/>
      <c r="EL24" s="282"/>
      <c r="EM24" s="282"/>
      <c r="EN24" s="282"/>
      <c r="EO24" s="282"/>
      <c r="EP24" s="282"/>
      <c r="EQ24" s="282"/>
      <c r="ER24" s="282"/>
      <c r="ES24" s="282"/>
      <c r="ET24" s="282"/>
      <c r="EU24" s="282"/>
      <c r="EV24" s="282"/>
      <c r="EW24" s="282"/>
      <c r="EX24" s="282"/>
      <c r="EY24" s="282"/>
      <c r="EZ24" s="282"/>
      <c r="FA24" s="282"/>
      <c r="FB24" s="282"/>
      <c r="FC24" s="282"/>
      <c r="FD24" s="282"/>
      <c r="FE24" s="282"/>
      <c r="FF24" s="282"/>
      <c r="FG24" s="282"/>
      <c r="FH24" s="282"/>
      <c r="FI24" s="282"/>
      <c r="FJ24" s="282"/>
      <c r="FK24" s="282"/>
      <c r="FL24" s="282"/>
      <c r="FM24" s="282"/>
      <c r="FN24" s="282"/>
      <c r="FO24" s="282"/>
      <c r="FP24" s="282"/>
      <c r="FQ24" s="282"/>
      <c r="FR24" s="282"/>
      <c r="FS24" s="282"/>
      <c r="FT24" s="282"/>
      <c r="FU24" s="282"/>
      <c r="FV24" s="282"/>
      <c r="FW24" s="282"/>
      <c r="FX24" s="282"/>
      <c r="FY24" s="282"/>
      <c r="FZ24" s="282"/>
      <c r="GA24" s="282"/>
      <c r="GB24" s="282"/>
      <c r="GC24" s="282"/>
      <c r="GD24" s="282"/>
      <c r="GE24" s="282"/>
      <c r="GF24" s="282"/>
      <c r="GG24" s="282"/>
      <c r="GH24" s="282"/>
      <c r="GI24" s="282"/>
      <c r="GJ24" s="282"/>
      <c r="GK24" s="282"/>
      <c r="GL24" s="282"/>
      <c r="GM24" s="282"/>
      <c r="GN24" s="282"/>
      <c r="GO24" s="282"/>
      <c r="GP24" s="282"/>
      <c r="GQ24" s="282"/>
      <c r="GR24" s="282"/>
      <c r="GS24" s="282"/>
      <c r="GT24" s="282"/>
      <c r="GU24" s="282"/>
      <c r="GV24" s="282"/>
      <c r="GW24" s="282"/>
      <c r="GX24" s="282"/>
      <c r="GY24" s="282"/>
      <c r="GZ24" s="282"/>
      <c r="HA24" s="282"/>
      <c r="HB24" s="282"/>
      <c r="HC24" s="282"/>
      <c r="HD24" s="282"/>
      <c r="HE24" s="282"/>
      <c r="HF24" s="282"/>
      <c r="HG24" s="282"/>
      <c r="HH24" s="282"/>
      <c r="HI24" s="282"/>
      <c r="HJ24" s="282"/>
      <c r="HK24" s="282"/>
      <c r="HL24" s="282"/>
      <c r="HM24" s="282"/>
      <c r="HN24" s="282"/>
      <c r="HO24" s="282"/>
      <c r="HP24" s="282"/>
      <c r="HQ24" s="282"/>
      <c r="HR24" s="282"/>
      <c r="HS24" s="282"/>
      <c r="HT24" s="282"/>
      <c r="HU24" s="282"/>
      <c r="HV24" s="282"/>
      <c r="HW24" s="282"/>
      <c r="HX24" s="282"/>
      <c r="HY24" s="282"/>
      <c r="HZ24" s="282"/>
      <c r="IA24" s="282"/>
      <c r="IB24" s="282"/>
      <c r="IC24" s="282"/>
      <c r="ID24" s="282"/>
      <c r="IE24" s="282"/>
      <c r="IF24" s="282"/>
      <c r="IG24" s="282"/>
      <c r="IH24" s="282"/>
      <c r="II24" s="282"/>
      <c r="IJ24" s="282"/>
      <c r="IK24" s="282"/>
      <c r="IL24" s="282"/>
      <c r="IM24" s="282"/>
      <c r="IN24" s="282"/>
      <c r="IO24" s="282"/>
    </row>
    <row r="25" spans="1:249" s="125" customFormat="1" ht="18" customHeight="1" x14ac:dyDescent="0.2">
      <c r="A25" s="282"/>
      <c r="B25" s="234" t="s">
        <v>45</v>
      </c>
      <c r="C25" s="996">
        <f>'9TiempoEspera'!$J25</f>
        <v>275.95</v>
      </c>
      <c r="D25" s="1002">
        <v>257.15256480970766</v>
      </c>
      <c r="E25" s="1002">
        <v>287.84559475270345</v>
      </c>
      <c r="F25" s="1002">
        <v>297.90039382999674</v>
      </c>
      <c r="G25" s="1003">
        <v>292.70014844136568</v>
      </c>
      <c r="H25" s="963"/>
      <c r="I25" s="511"/>
      <c r="J25" s="514"/>
      <c r="K25" s="514"/>
      <c r="L25" s="514"/>
      <c r="M25" s="514"/>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282"/>
      <c r="AL25" s="282"/>
      <c r="AM25" s="282"/>
      <c r="AN25" s="282"/>
      <c r="AO25" s="282"/>
      <c r="AP25" s="282"/>
      <c r="AQ25" s="282"/>
      <c r="AR25" s="282"/>
      <c r="AS25" s="282"/>
      <c r="AT25" s="282"/>
      <c r="AU25" s="282"/>
      <c r="AV25" s="282"/>
      <c r="AW25" s="282"/>
      <c r="AX25" s="282"/>
      <c r="AY25" s="282"/>
      <c r="AZ25" s="282"/>
      <c r="BA25" s="282"/>
      <c r="BB25" s="282"/>
      <c r="BC25" s="282"/>
      <c r="BD25" s="282"/>
      <c r="BE25" s="282"/>
      <c r="BF25" s="282"/>
      <c r="BG25" s="282"/>
      <c r="BH25" s="282"/>
      <c r="BI25" s="282"/>
      <c r="BJ25" s="282"/>
      <c r="BK25" s="282"/>
      <c r="BL25" s="282"/>
      <c r="BM25" s="282"/>
      <c r="BN25" s="282"/>
      <c r="BO25" s="282"/>
      <c r="BP25" s="282"/>
      <c r="BQ25" s="282"/>
      <c r="BR25" s="282"/>
      <c r="BS25" s="282"/>
      <c r="BT25" s="282"/>
      <c r="BU25" s="282"/>
      <c r="BV25" s="282"/>
      <c r="BW25" s="282"/>
      <c r="BX25" s="282"/>
      <c r="BY25" s="282"/>
      <c r="BZ25" s="282"/>
      <c r="CA25" s="282"/>
      <c r="CB25" s="282"/>
      <c r="CC25" s="282"/>
      <c r="CD25" s="282"/>
      <c r="CE25" s="282"/>
      <c r="CF25" s="282"/>
      <c r="CG25" s="282"/>
      <c r="CH25" s="282"/>
      <c r="CI25" s="282"/>
      <c r="CJ25" s="282"/>
      <c r="CK25" s="282"/>
      <c r="CL25" s="282"/>
      <c r="CM25" s="282"/>
      <c r="CN25" s="282"/>
      <c r="CO25" s="282"/>
      <c r="CP25" s="282"/>
      <c r="CQ25" s="282"/>
      <c r="CR25" s="282"/>
      <c r="CS25" s="282"/>
      <c r="CT25" s="282"/>
      <c r="CU25" s="282"/>
      <c r="CV25" s="282"/>
      <c r="CW25" s="282"/>
      <c r="CX25" s="282"/>
      <c r="CY25" s="282"/>
      <c r="CZ25" s="282"/>
      <c r="DA25" s="282"/>
      <c r="DB25" s="282"/>
      <c r="DC25" s="282"/>
      <c r="DD25" s="282"/>
      <c r="DE25" s="282"/>
      <c r="DF25" s="282"/>
      <c r="DG25" s="282"/>
      <c r="DH25" s="282"/>
      <c r="DI25" s="282"/>
      <c r="DJ25" s="282"/>
      <c r="DK25" s="282"/>
      <c r="DL25" s="282"/>
      <c r="DM25" s="282"/>
      <c r="DN25" s="282"/>
      <c r="DO25" s="282"/>
      <c r="DP25" s="282"/>
      <c r="DQ25" s="282"/>
      <c r="DR25" s="282"/>
      <c r="DS25" s="282"/>
      <c r="DT25" s="282"/>
      <c r="DU25" s="282"/>
      <c r="DV25" s="282"/>
      <c r="DW25" s="282"/>
      <c r="DX25" s="282"/>
      <c r="DY25" s="282"/>
      <c r="DZ25" s="282"/>
      <c r="EA25" s="282"/>
      <c r="EB25" s="282"/>
      <c r="EC25" s="282"/>
      <c r="ED25" s="282"/>
      <c r="EE25" s="282"/>
      <c r="EF25" s="282"/>
      <c r="EG25" s="282"/>
      <c r="EH25" s="282"/>
      <c r="EI25" s="282"/>
      <c r="EJ25" s="282"/>
      <c r="EK25" s="282"/>
      <c r="EL25" s="282"/>
      <c r="EM25" s="282"/>
      <c r="EN25" s="282"/>
      <c r="EO25" s="282"/>
      <c r="EP25" s="282"/>
      <c r="EQ25" s="282"/>
      <c r="ER25" s="282"/>
      <c r="ES25" s="282"/>
      <c r="ET25" s="282"/>
      <c r="EU25" s="282"/>
      <c r="EV25" s="282"/>
      <c r="EW25" s="282"/>
      <c r="EX25" s="282"/>
      <c r="EY25" s="282"/>
      <c r="EZ25" s="282"/>
      <c r="FA25" s="282"/>
      <c r="FB25" s="282"/>
      <c r="FC25" s="282"/>
      <c r="FD25" s="282"/>
      <c r="FE25" s="282"/>
      <c r="FF25" s="282"/>
      <c r="FG25" s="282"/>
      <c r="FH25" s="282"/>
      <c r="FI25" s="282"/>
      <c r="FJ25" s="282"/>
      <c r="FK25" s="282"/>
      <c r="FL25" s="282"/>
      <c r="FM25" s="282"/>
      <c r="FN25" s="282"/>
      <c r="FO25" s="282"/>
      <c r="FP25" s="282"/>
      <c r="FQ25" s="282"/>
      <c r="FR25" s="282"/>
      <c r="FS25" s="282"/>
      <c r="FT25" s="282"/>
      <c r="FU25" s="282"/>
      <c r="FV25" s="282"/>
      <c r="FW25" s="282"/>
      <c r="FX25" s="282"/>
      <c r="FY25" s="282"/>
      <c r="FZ25" s="282"/>
      <c r="GA25" s="282"/>
      <c r="GB25" s="282"/>
      <c r="GC25" s="282"/>
      <c r="GD25" s="282"/>
      <c r="GE25" s="282"/>
      <c r="GF25" s="282"/>
      <c r="GG25" s="282"/>
      <c r="GH25" s="282"/>
      <c r="GI25" s="282"/>
      <c r="GJ25" s="282"/>
      <c r="GK25" s="282"/>
      <c r="GL25" s="282"/>
      <c r="GM25" s="282"/>
      <c r="GN25" s="282"/>
      <c r="GO25" s="282"/>
      <c r="GP25" s="282"/>
      <c r="GQ25" s="282"/>
      <c r="GR25" s="282"/>
      <c r="GS25" s="282"/>
      <c r="GT25" s="282"/>
      <c r="GU25" s="282"/>
      <c r="GV25" s="282"/>
      <c r="GW25" s="282"/>
      <c r="GX25" s="282"/>
      <c r="GY25" s="282"/>
      <c r="GZ25" s="282"/>
      <c r="HA25" s="282"/>
      <c r="HB25" s="282"/>
      <c r="HC25" s="282"/>
      <c r="HD25" s="282"/>
      <c r="HE25" s="282"/>
      <c r="HF25" s="282"/>
      <c r="HG25" s="282"/>
      <c r="HH25" s="282"/>
      <c r="HI25" s="282"/>
      <c r="HJ25" s="282"/>
      <c r="HK25" s="282"/>
      <c r="HL25" s="282"/>
      <c r="HM25" s="282"/>
      <c r="HN25" s="282"/>
      <c r="HO25" s="282"/>
      <c r="HP25" s="282"/>
      <c r="HQ25" s="282"/>
      <c r="HR25" s="282"/>
      <c r="HS25" s="282"/>
      <c r="HT25" s="282"/>
      <c r="HU25" s="282"/>
      <c r="HV25" s="282"/>
      <c r="HW25" s="282"/>
      <c r="HX25" s="282"/>
      <c r="HY25" s="282"/>
      <c r="HZ25" s="282"/>
      <c r="IA25" s="282"/>
      <c r="IB25" s="282"/>
      <c r="IC25" s="282"/>
      <c r="ID25" s="282"/>
      <c r="IE25" s="282"/>
      <c r="IF25" s="282"/>
      <c r="IG25" s="282"/>
      <c r="IH25" s="282"/>
      <c r="II25" s="282"/>
      <c r="IJ25" s="282"/>
      <c r="IK25" s="282"/>
      <c r="IL25" s="282"/>
      <c r="IM25" s="282"/>
      <c r="IN25" s="282"/>
      <c r="IO25" s="282"/>
    </row>
    <row r="26" spans="1:249" s="125" customFormat="1" ht="18" customHeight="1" x14ac:dyDescent="0.2">
      <c r="A26" s="282"/>
      <c r="B26" s="234" t="s">
        <v>46</v>
      </c>
      <c r="C26" s="996">
        <f>'9TiempoEspera'!$J26</f>
        <v>486.29</v>
      </c>
      <c r="D26" s="1002">
        <v>469.1893732970027</v>
      </c>
      <c r="E26" s="1002">
        <v>487.77146042363432</v>
      </c>
      <c r="F26" s="1002">
        <v>483.03214596003477</v>
      </c>
      <c r="G26" s="1003">
        <v>543.78181818181815</v>
      </c>
      <c r="H26" s="963"/>
      <c r="I26" s="511"/>
      <c r="J26" s="514"/>
      <c r="K26" s="514"/>
      <c r="L26" s="514"/>
      <c r="M26" s="514"/>
      <c r="N26" s="282"/>
      <c r="O26" s="282"/>
      <c r="P26" s="282"/>
      <c r="Q26" s="282"/>
      <c r="R26" s="282"/>
      <c r="S26" s="282"/>
      <c r="T26" s="282"/>
      <c r="U26" s="282"/>
      <c r="V26" s="282"/>
      <c r="W26" s="282"/>
      <c r="X26" s="282"/>
      <c r="Y26" s="282"/>
      <c r="Z26" s="282"/>
      <c r="AA26" s="282"/>
      <c r="AB26" s="282"/>
      <c r="AC26" s="282"/>
      <c r="AD26" s="282"/>
      <c r="AE26" s="282"/>
      <c r="AF26" s="282"/>
      <c r="AG26" s="282"/>
      <c r="AH26" s="282"/>
      <c r="AI26" s="282"/>
      <c r="AJ26" s="282"/>
      <c r="AK26" s="282"/>
      <c r="AL26" s="282"/>
      <c r="AM26" s="282"/>
      <c r="AN26" s="282"/>
      <c r="AO26" s="282"/>
      <c r="AP26" s="282"/>
      <c r="AQ26" s="282"/>
      <c r="AR26" s="282"/>
      <c r="AS26" s="282"/>
      <c r="AT26" s="282"/>
      <c r="AU26" s="282"/>
      <c r="AV26" s="282"/>
      <c r="AW26" s="282"/>
      <c r="AX26" s="282"/>
      <c r="AY26" s="282"/>
      <c r="AZ26" s="282"/>
      <c r="BA26" s="282"/>
      <c r="BB26" s="282"/>
      <c r="BC26" s="282"/>
      <c r="BD26" s="282"/>
      <c r="BE26" s="282"/>
      <c r="BF26" s="282"/>
      <c r="BG26" s="282"/>
      <c r="BH26" s="282"/>
      <c r="BI26" s="282"/>
      <c r="BJ26" s="282"/>
      <c r="BK26" s="282"/>
      <c r="BL26" s="282"/>
      <c r="BM26" s="282"/>
      <c r="BN26" s="282"/>
      <c r="BO26" s="282"/>
      <c r="BP26" s="282"/>
      <c r="BQ26" s="282"/>
      <c r="BR26" s="282"/>
      <c r="BS26" s="282"/>
      <c r="BT26" s="282"/>
      <c r="BU26" s="282"/>
      <c r="BV26" s="282"/>
      <c r="BW26" s="282"/>
      <c r="BX26" s="282"/>
      <c r="BY26" s="282"/>
      <c r="BZ26" s="282"/>
      <c r="CA26" s="282"/>
      <c r="CB26" s="282"/>
      <c r="CC26" s="282"/>
      <c r="CD26" s="282"/>
      <c r="CE26" s="282"/>
      <c r="CF26" s="282"/>
      <c r="CG26" s="282"/>
      <c r="CH26" s="282"/>
      <c r="CI26" s="282"/>
      <c r="CJ26" s="282"/>
      <c r="CK26" s="282"/>
      <c r="CL26" s="282"/>
      <c r="CM26" s="282"/>
      <c r="CN26" s="282"/>
      <c r="CO26" s="282"/>
      <c r="CP26" s="282"/>
      <c r="CQ26" s="282"/>
      <c r="CR26" s="282"/>
      <c r="CS26" s="282"/>
      <c r="CT26" s="282"/>
      <c r="CU26" s="282"/>
      <c r="CV26" s="282"/>
      <c r="CW26" s="282"/>
      <c r="CX26" s="282"/>
      <c r="CY26" s="282"/>
      <c r="CZ26" s="282"/>
      <c r="DA26" s="282"/>
      <c r="DB26" s="282"/>
      <c r="DC26" s="282"/>
      <c r="DD26" s="282"/>
      <c r="DE26" s="282"/>
      <c r="DF26" s="282"/>
      <c r="DG26" s="282"/>
      <c r="DH26" s="282"/>
      <c r="DI26" s="282"/>
      <c r="DJ26" s="282"/>
      <c r="DK26" s="282"/>
      <c r="DL26" s="282"/>
      <c r="DM26" s="282"/>
      <c r="DN26" s="282"/>
      <c r="DO26" s="282"/>
      <c r="DP26" s="282"/>
      <c r="DQ26" s="282"/>
      <c r="DR26" s="282"/>
      <c r="DS26" s="282"/>
      <c r="DT26" s="282"/>
      <c r="DU26" s="282"/>
      <c r="DV26" s="282"/>
      <c r="DW26" s="282"/>
      <c r="DX26" s="282"/>
      <c r="DY26" s="282"/>
      <c r="DZ26" s="282"/>
      <c r="EA26" s="282"/>
      <c r="EB26" s="282"/>
      <c r="EC26" s="282"/>
      <c r="ED26" s="282"/>
      <c r="EE26" s="282"/>
      <c r="EF26" s="282"/>
      <c r="EG26" s="282"/>
      <c r="EH26" s="282"/>
      <c r="EI26" s="282"/>
      <c r="EJ26" s="282"/>
      <c r="EK26" s="282"/>
      <c r="EL26" s="282"/>
      <c r="EM26" s="282"/>
      <c r="EN26" s="282"/>
      <c r="EO26" s="282"/>
      <c r="EP26" s="282"/>
      <c r="EQ26" s="282"/>
      <c r="ER26" s="282"/>
      <c r="ES26" s="282"/>
      <c r="ET26" s="282"/>
      <c r="EU26" s="282"/>
      <c r="EV26" s="282"/>
      <c r="EW26" s="282"/>
      <c r="EX26" s="282"/>
      <c r="EY26" s="282"/>
      <c r="EZ26" s="282"/>
      <c r="FA26" s="282"/>
      <c r="FB26" s="282"/>
      <c r="FC26" s="282"/>
      <c r="FD26" s="282"/>
      <c r="FE26" s="282"/>
      <c r="FF26" s="282"/>
      <c r="FG26" s="282"/>
      <c r="FH26" s="282"/>
      <c r="FI26" s="282"/>
      <c r="FJ26" s="282"/>
      <c r="FK26" s="282"/>
      <c r="FL26" s="282"/>
      <c r="FM26" s="282"/>
      <c r="FN26" s="282"/>
      <c r="FO26" s="282"/>
      <c r="FP26" s="282"/>
      <c r="FQ26" s="282"/>
      <c r="FR26" s="282"/>
      <c r="FS26" s="282"/>
      <c r="FT26" s="282"/>
      <c r="FU26" s="282"/>
      <c r="FV26" s="282"/>
      <c r="FW26" s="282"/>
      <c r="FX26" s="282"/>
      <c r="FY26" s="282"/>
      <c r="FZ26" s="282"/>
      <c r="GA26" s="282"/>
      <c r="GB26" s="282"/>
      <c r="GC26" s="282"/>
      <c r="GD26" s="282"/>
      <c r="GE26" s="282"/>
      <c r="GF26" s="282"/>
      <c r="GG26" s="282"/>
      <c r="GH26" s="282"/>
      <c r="GI26" s="282"/>
      <c r="GJ26" s="282"/>
      <c r="GK26" s="282"/>
      <c r="GL26" s="282"/>
      <c r="GM26" s="282"/>
      <c r="GN26" s="282"/>
      <c r="GO26" s="282"/>
      <c r="GP26" s="282"/>
      <c r="GQ26" s="282"/>
      <c r="GR26" s="282"/>
      <c r="GS26" s="282"/>
      <c r="GT26" s="282"/>
      <c r="GU26" s="282"/>
      <c r="GV26" s="282"/>
      <c r="GW26" s="282"/>
      <c r="GX26" s="282"/>
      <c r="GY26" s="282"/>
      <c r="GZ26" s="282"/>
      <c r="HA26" s="282"/>
      <c r="HB26" s="282"/>
      <c r="HC26" s="282"/>
      <c r="HD26" s="282"/>
      <c r="HE26" s="282"/>
      <c r="HF26" s="282"/>
      <c r="HG26" s="282"/>
      <c r="HH26" s="282"/>
      <c r="HI26" s="282"/>
      <c r="HJ26" s="282"/>
      <c r="HK26" s="282"/>
      <c r="HL26" s="282"/>
      <c r="HM26" s="282"/>
      <c r="HN26" s="282"/>
      <c r="HO26" s="282"/>
      <c r="HP26" s="282"/>
      <c r="HQ26" s="282"/>
      <c r="HR26" s="282"/>
      <c r="HS26" s="282"/>
      <c r="HT26" s="282"/>
      <c r="HU26" s="282"/>
      <c r="HV26" s="282"/>
      <c r="HW26" s="282"/>
      <c r="HX26" s="282"/>
      <c r="HY26" s="282"/>
      <c r="HZ26" s="282"/>
      <c r="IA26" s="282"/>
      <c r="IB26" s="282"/>
      <c r="IC26" s="282"/>
      <c r="ID26" s="282"/>
      <c r="IE26" s="282"/>
      <c r="IF26" s="282"/>
      <c r="IG26" s="282"/>
      <c r="IH26" s="282"/>
      <c r="II26" s="282"/>
      <c r="IJ26" s="282"/>
      <c r="IK26" s="282"/>
      <c r="IL26" s="282"/>
      <c r="IM26" s="282"/>
      <c r="IN26" s="282"/>
      <c r="IO26" s="282"/>
    </row>
    <row r="27" spans="1:249" s="125" customFormat="1" ht="18" customHeight="1" x14ac:dyDescent="0.2">
      <c r="A27" s="282"/>
      <c r="B27" s="234" t="s">
        <v>47</v>
      </c>
      <c r="C27" s="996">
        <f>'9TiempoEspera'!$J27</f>
        <v>175.57</v>
      </c>
      <c r="D27" s="1002">
        <v>170.86800573888092</v>
      </c>
      <c r="E27" s="1002">
        <v>173.48251748251749</v>
      </c>
      <c r="F27" s="1002">
        <v>180.27581329561528</v>
      </c>
      <c r="G27" s="1003">
        <v>172.03365384615384</v>
      </c>
      <c r="H27" s="963"/>
      <c r="I27" s="511"/>
      <c r="J27" s="514"/>
      <c r="K27" s="514"/>
      <c r="L27" s="514"/>
      <c r="M27" s="514"/>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282"/>
      <c r="AM27" s="282"/>
      <c r="AN27" s="282"/>
      <c r="AO27" s="282"/>
      <c r="AP27" s="282"/>
      <c r="AQ27" s="282"/>
      <c r="AR27" s="282"/>
      <c r="AS27" s="282"/>
      <c r="AT27" s="282"/>
      <c r="AU27" s="282"/>
      <c r="AV27" s="282"/>
      <c r="AW27" s="282"/>
      <c r="AX27" s="282"/>
      <c r="AY27" s="282"/>
      <c r="AZ27" s="282"/>
      <c r="BA27" s="282"/>
      <c r="BB27" s="282"/>
      <c r="BC27" s="282"/>
      <c r="BD27" s="282"/>
      <c r="BE27" s="282"/>
      <c r="BF27" s="282"/>
      <c r="BG27" s="282"/>
      <c r="BH27" s="282"/>
      <c r="BI27" s="282"/>
      <c r="BJ27" s="282"/>
      <c r="BK27" s="282"/>
      <c r="BL27" s="282"/>
      <c r="BM27" s="282"/>
      <c r="BN27" s="282"/>
      <c r="BO27" s="282"/>
      <c r="BP27" s="282"/>
      <c r="BQ27" s="282"/>
      <c r="BR27" s="282"/>
      <c r="BS27" s="282"/>
      <c r="BT27" s="282"/>
      <c r="BU27" s="282"/>
      <c r="BV27" s="282"/>
      <c r="BW27" s="282"/>
      <c r="BX27" s="282"/>
      <c r="BY27" s="282"/>
      <c r="BZ27" s="282"/>
      <c r="CA27" s="282"/>
      <c r="CB27" s="282"/>
      <c r="CC27" s="282"/>
      <c r="CD27" s="282"/>
      <c r="CE27" s="282"/>
      <c r="CF27" s="282"/>
      <c r="CG27" s="282"/>
      <c r="CH27" s="282"/>
      <c r="CI27" s="282"/>
      <c r="CJ27" s="282"/>
      <c r="CK27" s="282"/>
      <c r="CL27" s="282"/>
      <c r="CM27" s="282"/>
      <c r="CN27" s="282"/>
      <c r="CO27" s="282"/>
      <c r="CP27" s="282"/>
      <c r="CQ27" s="282"/>
      <c r="CR27" s="282"/>
      <c r="CS27" s="282"/>
      <c r="CT27" s="282"/>
      <c r="CU27" s="282"/>
      <c r="CV27" s="282"/>
      <c r="CW27" s="282"/>
      <c r="CX27" s="282"/>
      <c r="CY27" s="282"/>
      <c r="CZ27" s="282"/>
      <c r="DA27" s="282"/>
      <c r="DB27" s="282"/>
      <c r="DC27" s="282"/>
      <c r="DD27" s="282"/>
      <c r="DE27" s="282"/>
      <c r="DF27" s="282"/>
      <c r="DG27" s="282"/>
      <c r="DH27" s="282"/>
      <c r="DI27" s="282"/>
      <c r="DJ27" s="282"/>
      <c r="DK27" s="282"/>
      <c r="DL27" s="282"/>
      <c r="DM27" s="282"/>
      <c r="DN27" s="282"/>
      <c r="DO27" s="282"/>
      <c r="DP27" s="282"/>
      <c r="DQ27" s="282"/>
      <c r="DR27" s="282"/>
      <c r="DS27" s="282"/>
      <c r="DT27" s="282"/>
      <c r="DU27" s="282"/>
      <c r="DV27" s="282"/>
      <c r="DW27" s="282"/>
      <c r="DX27" s="282"/>
      <c r="DY27" s="282"/>
      <c r="DZ27" s="282"/>
      <c r="EA27" s="282"/>
      <c r="EB27" s="282"/>
      <c r="EC27" s="282"/>
      <c r="ED27" s="282"/>
      <c r="EE27" s="282"/>
      <c r="EF27" s="282"/>
      <c r="EG27" s="282"/>
      <c r="EH27" s="282"/>
      <c r="EI27" s="282"/>
      <c r="EJ27" s="282"/>
      <c r="EK27" s="282"/>
      <c r="EL27" s="282"/>
      <c r="EM27" s="282"/>
      <c r="EN27" s="282"/>
      <c r="EO27" s="282"/>
      <c r="EP27" s="282"/>
      <c r="EQ27" s="282"/>
      <c r="ER27" s="282"/>
      <c r="ES27" s="282"/>
      <c r="ET27" s="282"/>
      <c r="EU27" s="282"/>
      <c r="EV27" s="282"/>
      <c r="EW27" s="282"/>
      <c r="EX27" s="282"/>
      <c r="EY27" s="282"/>
      <c r="EZ27" s="282"/>
      <c r="FA27" s="282"/>
      <c r="FB27" s="282"/>
      <c r="FC27" s="282"/>
      <c r="FD27" s="282"/>
      <c r="FE27" s="282"/>
      <c r="FF27" s="282"/>
      <c r="FG27" s="282"/>
      <c r="FH27" s="282"/>
      <c r="FI27" s="282"/>
      <c r="FJ27" s="282"/>
      <c r="FK27" s="282"/>
      <c r="FL27" s="282"/>
      <c r="FM27" s="282"/>
      <c r="FN27" s="282"/>
      <c r="FO27" s="282"/>
      <c r="FP27" s="282"/>
      <c r="FQ27" s="282"/>
      <c r="FR27" s="282"/>
      <c r="FS27" s="282"/>
      <c r="FT27" s="282"/>
      <c r="FU27" s="282"/>
      <c r="FV27" s="282"/>
      <c r="FW27" s="282"/>
      <c r="FX27" s="282"/>
      <c r="FY27" s="282"/>
      <c r="FZ27" s="282"/>
      <c r="GA27" s="282"/>
      <c r="GB27" s="282"/>
      <c r="GC27" s="282"/>
      <c r="GD27" s="282"/>
      <c r="GE27" s="282"/>
      <c r="GF27" s="282"/>
      <c r="GG27" s="282"/>
      <c r="GH27" s="282"/>
      <c r="GI27" s="282"/>
      <c r="GJ27" s="282"/>
      <c r="GK27" s="282"/>
      <c r="GL27" s="282"/>
      <c r="GM27" s="282"/>
      <c r="GN27" s="282"/>
      <c r="GO27" s="282"/>
      <c r="GP27" s="282"/>
      <c r="GQ27" s="282"/>
      <c r="GR27" s="282"/>
      <c r="GS27" s="282"/>
      <c r="GT27" s="282"/>
      <c r="GU27" s="282"/>
      <c r="GV27" s="282"/>
      <c r="GW27" s="282"/>
      <c r="GX27" s="282"/>
      <c r="GY27" s="282"/>
      <c r="GZ27" s="282"/>
      <c r="HA27" s="282"/>
      <c r="HB27" s="282"/>
      <c r="HC27" s="282"/>
      <c r="HD27" s="282"/>
      <c r="HE27" s="282"/>
      <c r="HF27" s="282"/>
      <c r="HG27" s="282"/>
      <c r="HH27" s="282"/>
      <c r="HI27" s="282"/>
      <c r="HJ27" s="282"/>
      <c r="HK27" s="282"/>
      <c r="HL27" s="282"/>
      <c r="HM27" s="282"/>
      <c r="HN27" s="282"/>
      <c r="HO27" s="282"/>
      <c r="HP27" s="282"/>
      <c r="HQ27" s="282"/>
      <c r="HR27" s="282"/>
      <c r="HS27" s="282"/>
      <c r="HT27" s="282"/>
      <c r="HU27" s="282"/>
      <c r="HV27" s="282"/>
      <c r="HW27" s="282"/>
      <c r="HX27" s="282"/>
      <c r="HY27" s="282"/>
      <c r="HZ27" s="282"/>
      <c r="IA27" s="282"/>
      <c r="IB27" s="282"/>
      <c r="IC27" s="282"/>
      <c r="ID27" s="282"/>
      <c r="IE27" s="282"/>
      <c r="IF27" s="282"/>
      <c r="IG27" s="282"/>
      <c r="IH27" s="282"/>
      <c r="II27" s="282"/>
      <c r="IJ27" s="282"/>
      <c r="IK27" s="282"/>
      <c r="IL27" s="282"/>
      <c r="IM27" s="282"/>
      <c r="IN27" s="282"/>
      <c r="IO27" s="282"/>
    </row>
    <row r="28" spans="1:249" s="125" customFormat="1" ht="18" customHeight="1" x14ac:dyDescent="0.2">
      <c r="A28" s="282"/>
      <c r="B28" s="234" t="s">
        <v>48</v>
      </c>
      <c r="C28" s="996">
        <f>'9TiempoEspera'!$J28</f>
        <v>137.94999999999999</v>
      </c>
      <c r="D28" s="1002">
        <v>125.05678233438486</v>
      </c>
      <c r="E28" s="1002">
        <v>160.46942557134034</v>
      </c>
      <c r="F28" s="1002">
        <v>150.5084745762712</v>
      </c>
      <c r="G28" s="1003">
        <v>124.2230695900858</v>
      </c>
      <c r="H28" s="963"/>
      <c r="I28" s="511"/>
      <c r="J28" s="514"/>
      <c r="K28" s="514"/>
      <c r="L28" s="514"/>
      <c r="M28" s="514"/>
      <c r="N28" s="282"/>
      <c r="O28" s="282"/>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82"/>
      <c r="AM28" s="282"/>
      <c r="AN28" s="282"/>
      <c r="AO28" s="282"/>
      <c r="AP28" s="282"/>
      <c r="AQ28" s="282"/>
      <c r="AR28" s="282"/>
      <c r="AS28" s="282"/>
      <c r="AT28" s="282"/>
      <c r="AU28" s="282"/>
      <c r="AV28" s="282"/>
      <c r="AW28" s="282"/>
      <c r="AX28" s="282"/>
      <c r="AY28" s="282"/>
      <c r="AZ28" s="282"/>
      <c r="BA28" s="282"/>
      <c r="BB28" s="282"/>
      <c r="BC28" s="282"/>
      <c r="BD28" s="282"/>
      <c r="BE28" s="282"/>
      <c r="BF28" s="282"/>
      <c r="BG28" s="282"/>
      <c r="BH28" s="282"/>
      <c r="BI28" s="282"/>
      <c r="BJ28" s="282"/>
      <c r="BK28" s="282"/>
      <c r="BL28" s="282"/>
      <c r="BM28" s="282"/>
      <c r="BN28" s="282"/>
      <c r="BO28" s="282"/>
      <c r="BP28" s="282"/>
      <c r="BQ28" s="282"/>
      <c r="BR28" s="282"/>
      <c r="BS28" s="282"/>
      <c r="BT28" s="282"/>
      <c r="BU28" s="282"/>
      <c r="BV28" s="282"/>
      <c r="BW28" s="282"/>
      <c r="BX28" s="282"/>
      <c r="BY28" s="282"/>
      <c r="BZ28" s="282"/>
      <c r="CA28" s="282"/>
      <c r="CB28" s="282"/>
      <c r="CC28" s="282"/>
      <c r="CD28" s="282"/>
      <c r="CE28" s="282"/>
      <c r="CF28" s="282"/>
      <c r="CG28" s="282"/>
      <c r="CH28" s="282"/>
      <c r="CI28" s="282"/>
      <c r="CJ28" s="282"/>
      <c r="CK28" s="282"/>
      <c r="CL28" s="282"/>
      <c r="CM28" s="282"/>
      <c r="CN28" s="282"/>
      <c r="CO28" s="282"/>
      <c r="CP28" s="282"/>
      <c r="CQ28" s="282"/>
      <c r="CR28" s="282"/>
      <c r="CS28" s="282"/>
      <c r="CT28" s="282"/>
      <c r="CU28" s="282"/>
      <c r="CV28" s="282"/>
      <c r="CW28" s="282"/>
      <c r="CX28" s="282"/>
      <c r="CY28" s="282"/>
      <c r="CZ28" s="282"/>
      <c r="DA28" s="282"/>
      <c r="DB28" s="282"/>
      <c r="DC28" s="282"/>
      <c r="DD28" s="282"/>
      <c r="DE28" s="282"/>
      <c r="DF28" s="282"/>
      <c r="DG28" s="282"/>
      <c r="DH28" s="282"/>
      <c r="DI28" s="282"/>
      <c r="DJ28" s="282"/>
      <c r="DK28" s="282"/>
      <c r="DL28" s="282"/>
      <c r="DM28" s="282"/>
      <c r="DN28" s="282"/>
      <c r="DO28" s="282"/>
      <c r="DP28" s="282"/>
      <c r="DQ28" s="282"/>
      <c r="DR28" s="282"/>
      <c r="DS28" s="282"/>
      <c r="DT28" s="282"/>
      <c r="DU28" s="282"/>
      <c r="DV28" s="282"/>
      <c r="DW28" s="282"/>
      <c r="DX28" s="282"/>
      <c r="DY28" s="282"/>
      <c r="DZ28" s="282"/>
      <c r="EA28" s="282"/>
      <c r="EB28" s="282"/>
      <c r="EC28" s="282"/>
      <c r="ED28" s="282"/>
      <c r="EE28" s="282"/>
      <c r="EF28" s="282"/>
      <c r="EG28" s="282"/>
      <c r="EH28" s="282"/>
      <c r="EI28" s="282"/>
      <c r="EJ28" s="282"/>
      <c r="EK28" s="282"/>
      <c r="EL28" s="282"/>
      <c r="EM28" s="282"/>
      <c r="EN28" s="282"/>
      <c r="EO28" s="282"/>
      <c r="EP28" s="282"/>
      <c r="EQ28" s="282"/>
      <c r="ER28" s="282"/>
      <c r="ES28" s="282"/>
      <c r="ET28" s="282"/>
      <c r="EU28" s="282"/>
      <c r="EV28" s="282"/>
      <c r="EW28" s="282"/>
      <c r="EX28" s="282"/>
      <c r="EY28" s="282"/>
      <c r="EZ28" s="282"/>
      <c r="FA28" s="282"/>
      <c r="FB28" s="282"/>
      <c r="FC28" s="282"/>
      <c r="FD28" s="282"/>
      <c r="FE28" s="282"/>
      <c r="FF28" s="282"/>
      <c r="FG28" s="282"/>
      <c r="FH28" s="282"/>
      <c r="FI28" s="282"/>
      <c r="FJ28" s="282"/>
      <c r="FK28" s="282"/>
      <c r="FL28" s="282"/>
      <c r="FM28" s="282"/>
      <c r="FN28" s="282"/>
      <c r="FO28" s="282"/>
      <c r="FP28" s="282"/>
      <c r="FQ28" s="282"/>
      <c r="FR28" s="282"/>
      <c r="FS28" s="282"/>
      <c r="FT28" s="282"/>
      <c r="FU28" s="282"/>
      <c r="FV28" s="282"/>
      <c r="FW28" s="282"/>
      <c r="FX28" s="282"/>
      <c r="FY28" s="282"/>
      <c r="FZ28" s="282"/>
      <c r="GA28" s="282"/>
      <c r="GB28" s="282"/>
      <c r="GC28" s="282"/>
      <c r="GD28" s="282"/>
      <c r="GE28" s="282"/>
      <c r="GF28" s="282"/>
      <c r="GG28" s="282"/>
      <c r="GH28" s="282"/>
      <c r="GI28" s="282"/>
      <c r="GJ28" s="282"/>
      <c r="GK28" s="282"/>
      <c r="GL28" s="282"/>
      <c r="GM28" s="282"/>
      <c r="GN28" s="282"/>
      <c r="GO28" s="282"/>
      <c r="GP28" s="282"/>
      <c r="GQ28" s="282"/>
      <c r="GR28" s="282"/>
      <c r="GS28" s="282"/>
      <c r="GT28" s="282"/>
      <c r="GU28" s="282"/>
      <c r="GV28" s="282"/>
      <c r="GW28" s="282"/>
      <c r="GX28" s="282"/>
      <c r="GY28" s="282"/>
      <c r="GZ28" s="282"/>
      <c r="HA28" s="282"/>
      <c r="HB28" s="282"/>
      <c r="HC28" s="282"/>
      <c r="HD28" s="282"/>
      <c r="HE28" s="282"/>
      <c r="HF28" s="282"/>
      <c r="HG28" s="282"/>
      <c r="HH28" s="282"/>
      <c r="HI28" s="282"/>
      <c r="HJ28" s="282"/>
      <c r="HK28" s="282"/>
      <c r="HL28" s="282"/>
      <c r="HM28" s="282"/>
      <c r="HN28" s="282"/>
      <c r="HO28" s="282"/>
      <c r="HP28" s="282"/>
      <c r="HQ28" s="282"/>
      <c r="HR28" s="282"/>
      <c r="HS28" s="282"/>
      <c r="HT28" s="282"/>
      <c r="HU28" s="282"/>
      <c r="HV28" s="282"/>
      <c r="HW28" s="282"/>
      <c r="HX28" s="282"/>
      <c r="HY28" s="282"/>
      <c r="HZ28" s="282"/>
      <c r="IA28" s="282"/>
      <c r="IB28" s="282"/>
      <c r="IC28" s="282"/>
      <c r="ID28" s="282"/>
      <c r="IE28" s="282"/>
      <c r="IF28" s="282"/>
      <c r="IG28" s="282"/>
      <c r="IH28" s="282"/>
      <c r="II28" s="282"/>
      <c r="IJ28" s="282"/>
      <c r="IK28" s="282"/>
      <c r="IL28" s="282"/>
      <c r="IM28" s="282"/>
      <c r="IN28" s="282"/>
      <c r="IO28" s="282"/>
    </row>
    <row r="29" spans="1:249" s="125" customFormat="1" ht="18" customHeight="1" x14ac:dyDescent="0.2">
      <c r="A29" s="282"/>
      <c r="B29" s="234" t="s">
        <v>49</v>
      </c>
      <c r="C29" s="997">
        <f>'9TiempoEspera'!$J29</f>
        <v>251.17</v>
      </c>
      <c r="D29" s="1002">
        <v>262.2639225181598</v>
      </c>
      <c r="E29" s="1002">
        <v>258.72575250836121</v>
      </c>
      <c r="F29" s="1002">
        <v>250.78055555555557</v>
      </c>
      <c r="G29" s="1003">
        <v>218.84255319148937</v>
      </c>
      <c r="H29" s="963"/>
      <c r="I29" s="511"/>
      <c r="J29" s="514"/>
      <c r="K29" s="514"/>
      <c r="L29" s="514"/>
      <c r="M29" s="514"/>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282"/>
      <c r="AK29" s="282"/>
      <c r="AL29" s="282"/>
      <c r="AM29" s="282"/>
      <c r="AN29" s="282"/>
      <c r="AO29" s="282"/>
      <c r="AP29" s="282"/>
      <c r="AQ29" s="282"/>
      <c r="AR29" s="282"/>
      <c r="AS29" s="282"/>
      <c r="AT29" s="282"/>
      <c r="AU29" s="282"/>
      <c r="AV29" s="282"/>
      <c r="AW29" s="282"/>
      <c r="AX29" s="282"/>
      <c r="AY29" s="282"/>
      <c r="AZ29" s="282"/>
      <c r="BA29" s="282"/>
      <c r="BB29" s="282"/>
      <c r="BC29" s="282"/>
      <c r="BD29" s="282"/>
      <c r="BE29" s="282"/>
      <c r="BF29" s="282"/>
      <c r="BG29" s="282"/>
      <c r="BH29" s="282"/>
      <c r="BI29" s="282"/>
      <c r="BJ29" s="282"/>
      <c r="BK29" s="282"/>
      <c r="BL29" s="282"/>
      <c r="BM29" s="282"/>
      <c r="BN29" s="282"/>
      <c r="BO29" s="282"/>
      <c r="BP29" s="282"/>
      <c r="BQ29" s="282"/>
      <c r="BR29" s="282"/>
      <c r="BS29" s="282"/>
      <c r="BT29" s="282"/>
      <c r="BU29" s="282"/>
      <c r="BV29" s="282"/>
      <c r="BW29" s="282"/>
      <c r="BX29" s="282"/>
      <c r="BY29" s="282"/>
      <c r="BZ29" s="282"/>
      <c r="CA29" s="282"/>
      <c r="CB29" s="282"/>
      <c r="CC29" s="282"/>
      <c r="CD29" s="282"/>
      <c r="CE29" s="282"/>
      <c r="CF29" s="282"/>
      <c r="CG29" s="282"/>
      <c r="CH29" s="282"/>
      <c r="CI29" s="282"/>
      <c r="CJ29" s="282"/>
      <c r="CK29" s="282"/>
      <c r="CL29" s="282"/>
      <c r="CM29" s="282"/>
      <c r="CN29" s="282"/>
      <c r="CO29" s="282"/>
      <c r="CP29" s="282"/>
      <c r="CQ29" s="282"/>
      <c r="CR29" s="282"/>
      <c r="CS29" s="282"/>
      <c r="CT29" s="282"/>
      <c r="CU29" s="282"/>
      <c r="CV29" s="282"/>
      <c r="CW29" s="282"/>
      <c r="CX29" s="282"/>
      <c r="CY29" s="282"/>
      <c r="CZ29" s="282"/>
      <c r="DA29" s="282"/>
      <c r="DB29" s="282"/>
      <c r="DC29" s="282"/>
      <c r="DD29" s="282"/>
      <c r="DE29" s="282"/>
      <c r="DF29" s="282"/>
      <c r="DG29" s="282"/>
      <c r="DH29" s="282"/>
      <c r="DI29" s="282"/>
      <c r="DJ29" s="282"/>
      <c r="DK29" s="282"/>
      <c r="DL29" s="282"/>
      <c r="DM29" s="282"/>
      <c r="DN29" s="282"/>
      <c r="DO29" s="282"/>
      <c r="DP29" s="282"/>
      <c r="DQ29" s="282"/>
      <c r="DR29" s="282"/>
      <c r="DS29" s="282"/>
      <c r="DT29" s="282"/>
      <c r="DU29" s="282"/>
      <c r="DV29" s="282"/>
      <c r="DW29" s="282"/>
      <c r="DX29" s="282"/>
      <c r="DY29" s="282"/>
      <c r="DZ29" s="282"/>
      <c r="EA29" s="282"/>
      <c r="EB29" s="282"/>
      <c r="EC29" s="282"/>
      <c r="ED29" s="282"/>
      <c r="EE29" s="282"/>
      <c r="EF29" s="282"/>
      <c r="EG29" s="282"/>
      <c r="EH29" s="282"/>
      <c r="EI29" s="282"/>
      <c r="EJ29" s="282"/>
      <c r="EK29" s="282"/>
      <c r="EL29" s="282"/>
      <c r="EM29" s="282"/>
      <c r="EN29" s="282"/>
      <c r="EO29" s="282"/>
      <c r="EP29" s="282"/>
      <c r="EQ29" s="282"/>
      <c r="ER29" s="282"/>
      <c r="ES29" s="282"/>
      <c r="ET29" s="282"/>
      <c r="EU29" s="282"/>
      <c r="EV29" s="282"/>
      <c r="EW29" s="282"/>
      <c r="EX29" s="282"/>
      <c r="EY29" s="282"/>
      <c r="EZ29" s="282"/>
      <c r="FA29" s="282"/>
      <c r="FB29" s="282"/>
      <c r="FC29" s="282"/>
      <c r="FD29" s="282"/>
      <c r="FE29" s="282"/>
      <c r="FF29" s="282"/>
      <c r="FG29" s="282"/>
      <c r="FH29" s="282"/>
      <c r="FI29" s="282"/>
      <c r="FJ29" s="282"/>
      <c r="FK29" s="282"/>
      <c r="FL29" s="282"/>
      <c r="FM29" s="282"/>
      <c r="FN29" s="282"/>
      <c r="FO29" s="282"/>
      <c r="FP29" s="282"/>
      <c r="FQ29" s="282"/>
      <c r="FR29" s="282"/>
      <c r="FS29" s="282"/>
      <c r="FT29" s="282"/>
      <c r="FU29" s="282"/>
      <c r="FV29" s="282"/>
      <c r="FW29" s="282"/>
      <c r="FX29" s="282"/>
      <c r="FY29" s="282"/>
      <c r="FZ29" s="282"/>
      <c r="GA29" s="282"/>
      <c r="GB29" s="282"/>
      <c r="GC29" s="282"/>
      <c r="GD29" s="282"/>
      <c r="GE29" s="282"/>
      <c r="GF29" s="282"/>
      <c r="GG29" s="282"/>
      <c r="GH29" s="282"/>
      <c r="GI29" s="282"/>
      <c r="GJ29" s="282"/>
      <c r="GK29" s="282"/>
      <c r="GL29" s="282"/>
      <c r="GM29" s="282"/>
      <c r="GN29" s="282"/>
      <c r="GO29" s="282"/>
      <c r="GP29" s="282"/>
      <c r="GQ29" s="282"/>
      <c r="GR29" s="282"/>
      <c r="GS29" s="282"/>
      <c r="GT29" s="282"/>
      <c r="GU29" s="282"/>
      <c r="GV29" s="282"/>
      <c r="GW29" s="282"/>
      <c r="GX29" s="282"/>
      <c r="GY29" s="282"/>
      <c r="GZ29" s="282"/>
      <c r="HA29" s="282"/>
      <c r="HB29" s="282"/>
      <c r="HC29" s="282"/>
      <c r="HD29" s="282"/>
      <c r="HE29" s="282"/>
      <c r="HF29" s="282"/>
      <c r="HG29" s="282"/>
      <c r="HH29" s="282"/>
      <c r="HI29" s="282"/>
      <c r="HJ29" s="282"/>
      <c r="HK29" s="282"/>
      <c r="HL29" s="282"/>
      <c r="HM29" s="282"/>
      <c r="HN29" s="282"/>
      <c r="HO29" s="282"/>
      <c r="HP29" s="282"/>
      <c r="HQ29" s="282"/>
      <c r="HR29" s="282"/>
      <c r="HS29" s="282"/>
      <c r="HT29" s="282"/>
      <c r="HU29" s="282"/>
      <c r="HV29" s="282"/>
      <c r="HW29" s="282"/>
      <c r="HX29" s="282"/>
      <c r="HY29" s="282"/>
      <c r="HZ29" s="282"/>
      <c r="IA29" s="282"/>
      <c r="IB29" s="282"/>
      <c r="IC29" s="282"/>
      <c r="ID29" s="282"/>
      <c r="IE29" s="282"/>
      <c r="IF29" s="282"/>
      <c r="IG29" s="282"/>
      <c r="IH29" s="282"/>
      <c r="II29" s="282"/>
      <c r="IJ29" s="282"/>
      <c r="IK29" s="282"/>
      <c r="IL29" s="282"/>
      <c r="IM29" s="282"/>
      <c r="IN29" s="282"/>
      <c r="IO29" s="282"/>
    </row>
    <row r="30" spans="1:249" s="125" customFormat="1" ht="18" customHeight="1" x14ac:dyDescent="0.2">
      <c r="A30" s="282"/>
      <c r="B30" s="234" t="s">
        <v>42</v>
      </c>
      <c r="C30" s="998">
        <f>'9TiempoEspera'!$J30</f>
        <v>65.59</v>
      </c>
      <c r="D30" s="1002">
        <v>51.06666666666667</v>
      </c>
      <c r="E30" s="1002">
        <v>78.234042553191486</v>
      </c>
      <c r="F30" s="1002">
        <v>61.287500000000001</v>
      </c>
      <c r="G30" s="1003">
        <v>105.54166666666667</v>
      </c>
      <c r="H30" s="963"/>
      <c r="I30" s="232"/>
      <c r="J30" s="514"/>
      <c r="K30" s="514"/>
      <c r="L30" s="514"/>
      <c r="M30" s="514"/>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282"/>
      <c r="AK30" s="282"/>
      <c r="AL30" s="282"/>
      <c r="AM30" s="282"/>
      <c r="AN30" s="282"/>
      <c r="AO30" s="282"/>
      <c r="AP30" s="282"/>
      <c r="AQ30" s="282"/>
      <c r="AR30" s="282"/>
      <c r="AS30" s="282"/>
      <c r="AT30" s="282"/>
      <c r="AU30" s="282"/>
      <c r="AV30" s="282"/>
      <c r="AW30" s="282"/>
      <c r="AX30" s="282"/>
      <c r="AY30" s="282"/>
      <c r="AZ30" s="282"/>
      <c r="BA30" s="282"/>
      <c r="BB30" s="282"/>
      <c r="BC30" s="282"/>
      <c r="BD30" s="282"/>
      <c r="BE30" s="282"/>
      <c r="BF30" s="282"/>
      <c r="BG30" s="282"/>
      <c r="BH30" s="282"/>
      <c r="BI30" s="282"/>
      <c r="BJ30" s="282"/>
      <c r="BK30" s="282"/>
      <c r="BL30" s="282"/>
      <c r="BM30" s="282"/>
      <c r="BN30" s="282"/>
      <c r="BO30" s="282"/>
      <c r="BP30" s="282"/>
      <c r="BQ30" s="282"/>
      <c r="BR30" s="282"/>
      <c r="BS30" s="282"/>
      <c r="BT30" s="282"/>
      <c r="BU30" s="282"/>
      <c r="BV30" s="282"/>
      <c r="BW30" s="282"/>
      <c r="BX30" s="282"/>
      <c r="BY30" s="282"/>
      <c r="BZ30" s="282"/>
      <c r="CA30" s="282"/>
      <c r="CB30" s="282"/>
      <c r="CC30" s="282"/>
      <c r="CD30" s="282"/>
      <c r="CE30" s="282"/>
      <c r="CF30" s="282"/>
      <c r="CG30" s="282"/>
      <c r="CH30" s="282"/>
      <c r="CI30" s="282"/>
      <c r="CJ30" s="282"/>
      <c r="CK30" s="282"/>
      <c r="CL30" s="282"/>
      <c r="CM30" s="282"/>
      <c r="CN30" s="282"/>
      <c r="CO30" s="282"/>
      <c r="CP30" s="282"/>
      <c r="CQ30" s="282"/>
      <c r="CR30" s="282"/>
      <c r="CS30" s="282"/>
      <c r="CT30" s="282"/>
      <c r="CU30" s="282"/>
      <c r="CV30" s="282"/>
      <c r="CW30" s="282"/>
      <c r="CX30" s="282"/>
      <c r="CY30" s="282"/>
      <c r="CZ30" s="282"/>
      <c r="DA30" s="282"/>
      <c r="DB30" s="282"/>
      <c r="DC30" s="282"/>
      <c r="DD30" s="282"/>
      <c r="DE30" s="282"/>
      <c r="DF30" s="282"/>
      <c r="DG30" s="282"/>
      <c r="DH30" s="282"/>
      <c r="DI30" s="282"/>
      <c r="DJ30" s="282"/>
      <c r="DK30" s="282"/>
      <c r="DL30" s="282"/>
      <c r="DM30" s="282"/>
      <c r="DN30" s="282"/>
      <c r="DO30" s="282"/>
      <c r="DP30" s="282"/>
      <c r="DQ30" s="282"/>
      <c r="DR30" s="282"/>
      <c r="DS30" s="282"/>
      <c r="DT30" s="282"/>
      <c r="DU30" s="282"/>
      <c r="DV30" s="282"/>
      <c r="DW30" s="282"/>
      <c r="DX30" s="282"/>
      <c r="DY30" s="282"/>
      <c r="DZ30" s="282"/>
      <c r="EA30" s="282"/>
      <c r="EB30" s="282"/>
      <c r="EC30" s="282"/>
      <c r="ED30" s="282"/>
      <c r="EE30" s="282"/>
      <c r="EF30" s="282"/>
      <c r="EG30" s="282"/>
      <c r="EH30" s="282"/>
      <c r="EI30" s="282"/>
      <c r="EJ30" s="282"/>
      <c r="EK30" s="282"/>
      <c r="EL30" s="282"/>
      <c r="EM30" s="282"/>
      <c r="EN30" s="282"/>
      <c r="EO30" s="282"/>
      <c r="EP30" s="282"/>
      <c r="EQ30" s="282"/>
      <c r="ER30" s="282"/>
      <c r="ES30" s="282"/>
      <c r="ET30" s="282"/>
      <c r="EU30" s="282"/>
      <c r="EV30" s="282"/>
      <c r="EW30" s="282"/>
      <c r="EX30" s="282"/>
      <c r="EY30" s="282"/>
      <c r="EZ30" s="282"/>
      <c r="FA30" s="282"/>
      <c r="FB30" s="282"/>
      <c r="FC30" s="282"/>
      <c r="FD30" s="282"/>
      <c r="FE30" s="282"/>
      <c r="FF30" s="282"/>
      <c r="FG30" s="282"/>
      <c r="FH30" s="282"/>
      <c r="FI30" s="282"/>
      <c r="FJ30" s="282"/>
      <c r="FK30" s="282"/>
      <c r="FL30" s="282"/>
      <c r="FM30" s="282"/>
      <c r="FN30" s="282"/>
      <c r="FO30" s="282"/>
      <c r="FP30" s="282"/>
      <c r="FQ30" s="282"/>
      <c r="FR30" s="282"/>
      <c r="FS30" s="282"/>
      <c r="FT30" s="282"/>
      <c r="FU30" s="282"/>
      <c r="FV30" s="282"/>
      <c r="FW30" s="282"/>
      <c r="FX30" s="282"/>
      <c r="FY30" s="282"/>
      <c r="FZ30" s="282"/>
      <c r="GA30" s="282"/>
      <c r="GB30" s="282"/>
      <c r="GC30" s="282"/>
      <c r="GD30" s="282"/>
      <c r="GE30" s="282"/>
      <c r="GF30" s="282"/>
      <c r="GG30" s="282"/>
      <c r="GH30" s="282"/>
      <c r="GI30" s="282"/>
      <c r="GJ30" s="282"/>
      <c r="GK30" s="282"/>
      <c r="GL30" s="282"/>
      <c r="GM30" s="282"/>
      <c r="GN30" s="282"/>
      <c r="GO30" s="282"/>
      <c r="GP30" s="282"/>
      <c r="GQ30" s="282"/>
      <c r="GR30" s="282"/>
      <c r="GS30" s="282"/>
      <c r="GT30" s="282"/>
      <c r="GU30" s="282"/>
      <c r="GV30" s="282"/>
      <c r="GW30" s="282"/>
      <c r="GX30" s="282"/>
      <c r="GY30" s="282"/>
      <c r="GZ30" s="282"/>
      <c r="HA30" s="282"/>
      <c r="HB30" s="282"/>
      <c r="HC30" s="282"/>
      <c r="HD30" s="282"/>
      <c r="HE30" s="282"/>
      <c r="HF30" s="282"/>
      <c r="HG30" s="282"/>
      <c r="HH30" s="282"/>
      <c r="HI30" s="282"/>
      <c r="HJ30" s="282"/>
      <c r="HK30" s="282"/>
      <c r="HL30" s="282"/>
      <c r="HM30" s="282"/>
      <c r="HN30" s="282"/>
      <c r="HO30" s="282"/>
      <c r="HP30" s="282"/>
      <c r="HQ30" s="282"/>
      <c r="HR30" s="282"/>
      <c r="HS30" s="282"/>
      <c r="HT30" s="282"/>
      <c r="HU30" s="282"/>
      <c r="HV30" s="282"/>
      <c r="HW30" s="282"/>
      <c r="HX30" s="282"/>
      <c r="HY30" s="282"/>
      <c r="HZ30" s="282"/>
      <c r="IA30" s="282"/>
      <c r="IB30" s="282"/>
      <c r="IC30" s="282"/>
      <c r="ID30" s="282"/>
      <c r="IE30" s="282"/>
      <c r="IF30" s="282"/>
      <c r="IG30" s="282"/>
      <c r="IH30" s="282"/>
      <c r="II30" s="282"/>
      <c r="IJ30" s="282"/>
      <c r="IK30" s="282"/>
      <c r="IL30" s="282"/>
      <c r="IM30" s="282"/>
      <c r="IN30" s="282"/>
      <c r="IO30" s="282"/>
    </row>
    <row r="31" spans="1:249" s="125" customFormat="1" ht="18" customHeight="1" x14ac:dyDescent="0.2">
      <c r="A31" s="282"/>
      <c r="B31" s="503" t="s">
        <v>50</v>
      </c>
      <c r="C31" s="999">
        <f>'9TiempoEspera'!$J31</f>
        <v>226.09</v>
      </c>
      <c r="D31" s="1004">
        <v>201.66666666666666</v>
      </c>
      <c r="E31" s="1004">
        <v>222.8780487804878</v>
      </c>
      <c r="F31" s="1004">
        <v>245.7123287671233</v>
      </c>
      <c r="G31" s="1005">
        <v>257.65625</v>
      </c>
      <c r="H31" s="964"/>
      <c r="I31" s="431"/>
      <c r="J31" s="514"/>
      <c r="K31" s="514"/>
      <c r="L31" s="514"/>
      <c r="M31" s="514"/>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AZ31" s="282"/>
      <c r="BA31" s="282"/>
      <c r="BB31" s="282"/>
      <c r="BC31" s="282"/>
      <c r="BD31" s="282"/>
      <c r="BE31" s="282"/>
      <c r="BF31" s="282"/>
      <c r="BG31" s="282"/>
      <c r="BH31" s="282"/>
      <c r="BI31" s="282"/>
      <c r="BJ31" s="282"/>
      <c r="BK31" s="282"/>
      <c r="BL31" s="282"/>
      <c r="BM31" s="282"/>
      <c r="BN31" s="282"/>
      <c r="BO31" s="282"/>
      <c r="BP31" s="282"/>
      <c r="BQ31" s="282"/>
      <c r="BR31" s="282"/>
      <c r="BS31" s="282"/>
      <c r="BT31" s="282"/>
      <c r="BU31" s="282"/>
      <c r="BV31" s="282"/>
      <c r="BW31" s="282"/>
      <c r="BX31" s="282"/>
      <c r="BY31" s="282"/>
      <c r="BZ31" s="282"/>
      <c r="CA31" s="282"/>
      <c r="CB31" s="282"/>
      <c r="CC31" s="282"/>
      <c r="CD31" s="282"/>
      <c r="CE31" s="282"/>
      <c r="CF31" s="282"/>
      <c r="CG31" s="282"/>
      <c r="CH31" s="282"/>
      <c r="CI31" s="282"/>
      <c r="CJ31" s="282"/>
      <c r="CK31" s="282"/>
      <c r="CL31" s="282"/>
      <c r="CM31" s="282"/>
      <c r="CN31" s="282"/>
      <c r="CO31" s="282"/>
      <c r="CP31" s="282"/>
      <c r="CQ31" s="282"/>
      <c r="CR31" s="282"/>
      <c r="CS31" s="282"/>
      <c r="CT31" s="282"/>
      <c r="CU31" s="282"/>
      <c r="CV31" s="282"/>
      <c r="CW31" s="282"/>
      <c r="CX31" s="282"/>
      <c r="CY31" s="282"/>
      <c r="CZ31" s="282"/>
      <c r="DA31" s="282"/>
      <c r="DB31" s="282"/>
      <c r="DC31" s="282"/>
      <c r="DD31" s="282"/>
      <c r="DE31" s="282"/>
      <c r="DF31" s="282"/>
      <c r="DG31" s="282"/>
      <c r="DH31" s="282"/>
      <c r="DI31" s="282"/>
      <c r="DJ31" s="282"/>
      <c r="DK31" s="282"/>
      <c r="DL31" s="282"/>
      <c r="DM31" s="282"/>
      <c r="DN31" s="282"/>
      <c r="DO31" s="282"/>
      <c r="DP31" s="282"/>
      <c r="DQ31" s="282"/>
      <c r="DR31" s="282"/>
      <c r="DS31" s="282"/>
      <c r="DT31" s="282"/>
      <c r="DU31" s="282"/>
      <c r="DV31" s="282"/>
      <c r="DW31" s="282"/>
      <c r="DX31" s="282"/>
      <c r="DY31" s="282"/>
      <c r="DZ31" s="282"/>
      <c r="EA31" s="282"/>
      <c r="EB31" s="282"/>
      <c r="EC31" s="282"/>
      <c r="ED31" s="282"/>
      <c r="EE31" s="282"/>
      <c r="EF31" s="282"/>
      <c r="EG31" s="282"/>
      <c r="EH31" s="282"/>
      <c r="EI31" s="282"/>
      <c r="EJ31" s="282"/>
      <c r="EK31" s="282"/>
      <c r="EL31" s="282"/>
      <c r="EM31" s="282"/>
      <c r="EN31" s="282"/>
      <c r="EO31" s="282"/>
      <c r="EP31" s="282"/>
      <c r="EQ31" s="282"/>
      <c r="ER31" s="282"/>
      <c r="ES31" s="282"/>
      <c r="ET31" s="282"/>
      <c r="EU31" s="282"/>
      <c r="EV31" s="282"/>
      <c r="EW31" s="282"/>
      <c r="EX31" s="282"/>
      <c r="EY31" s="282"/>
      <c r="EZ31" s="282"/>
      <c r="FA31" s="282"/>
      <c r="FB31" s="282"/>
      <c r="FC31" s="282"/>
      <c r="FD31" s="282"/>
      <c r="FE31" s="282"/>
      <c r="FF31" s="282"/>
      <c r="FG31" s="282"/>
      <c r="FH31" s="282"/>
      <c r="FI31" s="282"/>
      <c r="FJ31" s="282"/>
      <c r="FK31" s="282"/>
      <c r="FL31" s="282"/>
      <c r="FM31" s="282"/>
      <c r="FN31" s="282"/>
      <c r="FO31" s="282"/>
      <c r="FP31" s="282"/>
      <c r="FQ31" s="282"/>
      <c r="FR31" s="282"/>
      <c r="FS31" s="282"/>
      <c r="FT31" s="282"/>
      <c r="FU31" s="282"/>
      <c r="FV31" s="282"/>
      <c r="FW31" s="282"/>
      <c r="FX31" s="282"/>
      <c r="FY31" s="282"/>
      <c r="FZ31" s="282"/>
      <c r="GA31" s="282"/>
      <c r="GB31" s="282"/>
      <c r="GC31" s="282"/>
      <c r="GD31" s="282"/>
      <c r="GE31" s="282"/>
      <c r="GF31" s="282"/>
      <c r="GG31" s="282"/>
      <c r="GH31" s="282"/>
      <c r="GI31" s="282"/>
      <c r="GJ31" s="282"/>
      <c r="GK31" s="282"/>
      <c r="GL31" s="282"/>
      <c r="GM31" s="282"/>
      <c r="GN31" s="282"/>
      <c r="GO31" s="282"/>
      <c r="GP31" s="282"/>
      <c r="GQ31" s="282"/>
      <c r="GR31" s="282"/>
      <c r="GS31" s="282"/>
      <c r="GT31" s="282"/>
      <c r="GU31" s="282"/>
      <c r="GV31" s="282"/>
      <c r="GW31" s="282"/>
      <c r="GX31" s="282"/>
      <c r="GY31" s="282"/>
      <c r="GZ31" s="282"/>
      <c r="HA31" s="282"/>
      <c r="HB31" s="282"/>
      <c r="HC31" s="282"/>
      <c r="HD31" s="282"/>
      <c r="HE31" s="282"/>
      <c r="HF31" s="282"/>
      <c r="HG31" s="282"/>
      <c r="HH31" s="282"/>
      <c r="HI31" s="282"/>
      <c r="HJ31" s="282"/>
      <c r="HK31" s="282"/>
      <c r="HL31" s="282"/>
      <c r="HM31" s="282"/>
      <c r="HN31" s="282"/>
      <c r="HO31" s="282"/>
      <c r="HP31" s="282"/>
      <c r="HQ31" s="282"/>
      <c r="HR31" s="282"/>
      <c r="HS31" s="282"/>
      <c r="HT31" s="282"/>
      <c r="HU31" s="282"/>
      <c r="HV31" s="282"/>
      <c r="HW31" s="282"/>
      <c r="HX31" s="282"/>
      <c r="HY31" s="282"/>
      <c r="HZ31" s="282"/>
      <c r="IA31" s="282"/>
      <c r="IB31" s="282"/>
      <c r="IC31" s="282"/>
      <c r="ID31" s="282"/>
      <c r="IE31" s="282"/>
      <c r="IF31" s="282"/>
      <c r="IG31" s="282"/>
      <c r="IH31" s="282"/>
      <c r="II31" s="282"/>
      <c r="IJ31" s="282"/>
      <c r="IK31" s="282"/>
      <c r="IL31" s="282"/>
      <c r="IM31" s="282"/>
      <c r="IN31" s="282"/>
      <c r="IO31" s="282"/>
    </row>
    <row r="32" spans="1:249" s="125" customFormat="1" ht="5.25" customHeight="1" x14ac:dyDescent="0.2">
      <c r="A32" s="282"/>
      <c r="B32" s="294"/>
      <c r="C32" s="295"/>
      <c r="D32" s="512"/>
      <c r="E32" s="512"/>
      <c r="F32" s="512"/>
      <c r="G32" s="513"/>
      <c r="H32" s="516"/>
      <c r="I32" s="440"/>
      <c r="J32" s="514"/>
      <c r="K32" s="514"/>
      <c r="L32" s="514"/>
      <c r="M32" s="514"/>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2"/>
      <c r="BC32" s="282"/>
      <c r="BD32" s="282"/>
      <c r="BE32" s="282"/>
      <c r="BF32" s="282"/>
      <c r="BG32" s="282"/>
      <c r="BH32" s="282"/>
      <c r="BI32" s="282"/>
      <c r="BJ32" s="282"/>
      <c r="BK32" s="282"/>
      <c r="BL32" s="282"/>
      <c r="BM32" s="282"/>
      <c r="BN32" s="282"/>
      <c r="BO32" s="282"/>
      <c r="BP32" s="282"/>
      <c r="BQ32" s="282"/>
      <c r="BR32" s="282"/>
      <c r="BS32" s="282"/>
      <c r="BT32" s="282"/>
      <c r="BU32" s="282"/>
      <c r="BV32" s="282"/>
      <c r="BW32" s="282"/>
      <c r="BX32" s="282"/>
      <c r="BY32" s="282"/>
      <c r="BZ32" s="282"/>
      <c r="CA32" s="282"/>
      <c r="CB32" s="282"/>
      <c r="CC32" s="282"/>
      <c r="CD32" s="282"/>
      <c r="CE32" s="282"/>
      <c r="CF32" s="282"/>
      <c r="CG32" s="282"/>
      <c r="CH32" s="282"/>
      <c r="CI32" s="282"/>
      <c r="CJ32" s="282"/>
      <c r="CK32" s="282"/>
      <c r="CL32" s="282"/>
      <c r="CM32" s="282"/>
      <c r="CN32" s="282"/>
      <c r="CO32" s="282"/>
      <c r="CP32" s="282"/>
      <c r="CQ32" s="282"/>
      <c r="CR32" s="282"/>
      <c r="CS32" s="282"/>
      <c r="CT32" s="282"/>
      <c r="CU32" s="282"/>
      <c r="CV32" s="282"/>
      <c r="CW32" s="282"/>
      <c r="CX32" s="282"/>
      <c r="CY32" s="282"/>
      <c r="CZ32" s="282"/>
      <c r="DA32" s="282"/>
      <c r="DB32" s="282"/>
      <c r="DC32" s="282"/>
      <c r="DD32" s="282"/>
      <c r="DE32" s="282"/>
      <c r="DF32" s="282"/>
      <c r="DG32" s="282"/>
      <c r="DH32" s="282"/>
      <c r="DI32" s="282"/>
      <c r="DJ32" s="282"/>
      <c r="DK32" s="282"/>
      <c r="DL32" s="282"/>
      <c r="DM32" s="282"/>
      <c r="DN32" s="282"/>
      <c r="DO32" s="282"/>
      <c r="DP32" s="282"/>
      <c r="DQ32" s="282"/>
      <c r="DR32" s="282"/>
      <c r="DS32" s="282"/>
      <c r="DT32" s="282"/>
      <c r="DU32" s="282"/>
      <c r="DV32" s="282"/>
      <c r="DW32" s="282"/>
      <c r="DX32" s="282"/>
      <c r="DY32" s="282"/>
      <c r="DZ32" s="282"/>
      <c r="EA32" s="282"/>
      <c r="EB32" s="282"/>
      <c r="EC32" s="282"/>
      <c r="ED32" s="282"/>
      <c r="EE32" s="282"/>
      <c r="EF32" s="282"/>
      <c r="EG32" s="282"/>
      <c r="EH32" s="282"/>
      <c r="EI32" s="282"/>
      <c r="EJ32" s="282"/>
      <c r="EK32" s="282"/>
      <c r="EL32" s="282"/>
      <c r="EM32" s="282"/>
      <c r="EN32" s="282"/>
      <c r="EO32" s="282"/>
      <c r="EP32" s="282"/>
      <c r="EQ32" s="282"/>
      <c r="ER32" s="282"/>
      <c r="ES32" s="282"/>
      <c r="ET32" s="282"/>
      <c r="EU32" s="282"/>
      <c r="EV32" s="282"/>
      <c r="EW32" s="282"/>
      <c r="EX32" s="282"/>
      <c r="EY32" s="282"/>
      <c r="EZ32" s="282"/>
      <c r="FA32" s="282"/>
      <c r="FB32" s="282"/>
      <c r="FC32" s="282"/>
      <c r="FD32" s="282"/>
      <c r="FE32" s="282"/>
      <c r="FF32" s="282"/>
      <c r="FG32" s="282"/>
      <c r="FH32" s="282"/>
      <c r="FI32" s="282"/>
      <c r="FJ32" s="282"/>
      <c r="FK32" s="282"/>
      <c r="FL32" s="282"/>
      <c r="FM32" s="282"/>
      <c r="FN32" s="282"/>
      <c r="FO32" s="282"/>
      <c r="FP32" s="282"/>
      <c r="FQ32" s="282"/>
      <c r="FR32" s="282"/>
      <c r="FS32" s="282"/>
      <c r="FT32" s="282"/>
      <c r="FU32" s="282"/>
      <c r="FV32" s="282"/>
      <c r="FW32" s="282"/>
      <c r="FX32" s="282"/>
      <c r="FY32" s="282"/>
      <c r="FZ32" s="282"/>
      <c r="GA32" s="282"/>
      <c r="GB32" s="282"/>
      <c r="GC32" s="282"/>
      <c r="GD32" s="282"/>
      <c r="GE32" s="282"/>
      <c r="GF32" s="282"/>
      <c r="GG32" s="282"/>
      <c r="GH32" s="282"/>
      <c r="GI32" s="282"/>
      <c r="GJ32" s="282"/>
      <c r="GK32" s="282"/>
      <c r="GL32" s="282"/>
      <c r="GM32" s="282"/>
      <c r="GN32" s="282"/>
      <c r="GO32" s="282"/>
      <c r="GP32" s="282"/>
      <c r="GQ32" s="282"/>
      <c r="GR32" s="282"/>
      <c r="GS32" s="282"/>
      <c r="GT32" s="282"/>
      <c r="GU32" s="282"/>
      <c r="GV32" s="282"/>
      <c r="GW32" s="282"/>
      <c r="GX32" s="282"/>
      <c r="GY32" s="282"/>
      <c r="GZ32" s="282"/>
      <c r="HA32" s="282"/>
      <c r="HB32" s="282"/>
      <c r="HC32" s="282"/>
      <c r="HD32" s="282"/>
      <c r="HE32" s="282"/>
      <c r="HF32" s="282"/>
      <c r="HG32" s="282"/>
      <c r="HH32" s="282"/>
      <c r="HI32" s="282"/>
      <c r="HJ32" s="282"/>
      <c r="HK32" s="282"/>
      <c r="HL32" s="282"/>
      <c r="HM32" s="282"/>
      <c r="HN32" s="282"/>
      <c r="HO32" s="282"/>
      <c r="HP32" s="282"/>
      <c r="HQ32" s="282"/>
      <c r="HR32" s="282"/>
      <c r="HS32" s="282"/>
      <c r="HT32" s="282"/>
      <c r="HU32" s="282"/>
      <c r="HV32" s="282"/>
      <c r="HW32" s="282"/>
      <c r="HX32" s="282"/>
      <c r="HY32" s="282"/>
      <c r="HZ32" s="282"/>
      <c r="IA32" s="282"/>
      <c r="IB32" s="282"/>
      <c r="IC32" s="282"/>
      <c r="ID32" s="282"/>
      <c r="IE32" s="282"/>
      <c r="IF32" s="282"/>
      <c r="IG32" s="282"/>
      <c r="IH32" s="282"/>
      <c r="II32" s="282"/>
      <c r="IJ32" s="282"/>
      <c r="IK32" s="282"/>
      <c r="IL32" s="282"/>
      <c r="IM32" s="282"/>
      <c r="IN32" s="282"/>
      <c r="IO32" s="282"/>
    </row>
    <row r="33" spans="1:257" s="27" customFormat="1" ht="15.75" customHeight="1" x14ac:dyDescent="0.2">
      <c r="A33" s="223"/>
      <c r="B33" s="299" t="s">
        <v>3</v>
      </c>
      <c r="C33" s="505">
        <f>'9TiempoEspera'!$J33</f>
        <v>337.84</v>
      </c>
      <c r="D33" s="965">
        <v>333.27923159684866</v>
      </c>
      <c r="E33" s="965">
        <v>351.10329835709211</v>
      </c>
      <c r="F33" s="965">
        <v>341.0869323944201</v>
      </c>
      <c r="G33" s="505">
        <v>318.78636321063971</v>
      </c>
      <c r="H33" s="966"/>
      <c r="I33" s="440"/>
      <c r="J33" s="514"/>
      <c r="K33" s="514"/>
      <c r="L33" s="514"/>
      <c r="M33" s="514"/>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R33" s="223"/>
      <c r="BS33" s="223"/>
      <c r="BT33" s="223"/>
      <c r="BU33" s="223"/>
      <c r="BV33" s="223"/>
      <c r="BW33" s="223"/>
      <c r="BX33" s="223"/>
      <c r="BY33" s="223"/>
      <c r="BZ33" s="223"/>
      <c r="CA33" s="223"/>
      <c r="CB33" s="223"/>
      <c r="CC33" s="223"/>
      <c r="CD33" s="223"/>
      <c r="CE33" s="223"/>
      <c r="CF33" s="223"/>
      <c r="CG33" s="223"/>
      <c r="CH33" s="223"/>
      <c r="CI33" s="223"/>
      <c r="CJ33" s="223"/>
      <c r="CK33" s="223"/>
      <c r="CL33" s="223"/>
      <c r="CM33" s="223"/>
      <c r="CN33" s="223"/>
      <c r="CO33" s="223"/>
      <c r="CP33" s="223"/>
      <c r="CQ33" s="223"/>
      <c r="CR33" s="223"/>
      <c r="CS33" s="223"/>
      <c r="CT33" s="223"/>
      <c r="CU33" s="223"/>
      <c r="CV33" s="223"/>
      <c r="CW33" s="223"/>
      <c r="CX33" s="223"/>
      <c r="CY33" s="223"/>
      <c r="CZ33" s="223"/>
      <c r="DA33" s="223"/>
      <c r="DB33" s="223"/>
      <c r="DC33" s="223"/>
      <c r="DD33" s="223"/>
      <c r="DE33" s="223"/>
      <c r="DF33" s="223"/>
      <c r="DG33" s="223"/>
      <c r="DH33" s="223"/>
      <c r="DI33" s="223"/>
      <c r="DJ33" s="223"/>
      <c r="DK33" s="223"/>
      <c r="DL33" s="223"/>
      <c r="DM33" s="223"/>
      <c r="DN33" s="223"/>
      <c r="DO33" s="223"/>
      <c r="DP33" s="223"/>
      <c r="DQ33" s="223"/>
      <c r="DR33" s="223"/>
      <c r="DS33" s="223"/>
      <c r="DT33" s="223"/>
      <c r="DU33" s="223"/>
      <c r="DV33" s="223"/>
      <c r="DW33" s="223"/>
      <c r="DX33" s="223"/>
      <c r="DY33" s="223"/>
      <c r="DZ33" s="223"/>
      <c r="EA33" s="223"/>
      <c r="EB33" s="223"/>
      <c r="EC33" s="223"/>
      <c r="ED33" s="223"/>
      <c r="EE33" s="223"/>
      <c r="EF33" s="223"/>
      <c r="EG33" s="223"/>
      <c r="EH33" s="223"/>
      <c r="EI33" s="223"/>
      <c r="EJ33" s="223"/>
      <c r="EK33" s="223"/>
      <c r="EL33" s="223"/>
      <c r="EM33" s="223"/>
      <c r="EN33" s="223"/>
      <c r="EO33" s="223"/>
      <c r="EP33" s="223"/>
      <c r="EQ33" s="223"/>
      <c r="ER33" s="223"/>
      <c r="ES33" s="223"/>
      <c r="ET33" s="223"/>
      <c r="EU33" s="223"/>
      <c r="EV33" s="223"/>
      <c r="EW33" s="223"/>
      <c r="EX33" s="223"/>
      <c r="EY33" s="223"/>
      <c r="EZ33" s="223"/>
      <c r="FA33" s="223"/>
      <c r="FB33" s="223"/>
      <c r="FC33" s="223"/>
      <c r="FD33" s="223"/>
      <c r="FE33" s="223"/>
      <c r="FF33" s="223"/>
      <c r="FG33" s="223"/>
      <c r="FH33" s="223"/>
      <c r="FI33" s="223"/>
      <c r="FJ33" s="223"/>
      <c r="FK33" s="223"/>
      <c r="FL33" s="223"/>
      <c r="FM33" s="223"/>
      <c r="FN33" s="223"/>
      <c r="FO33" s="223"/>
      <c r="FP33" s="223"/>
      <c r="FQ33" s="223"/>
      <c r="FR33" s="223"/>
      <c r="FS33" s="223"/>
      <c r="FT33" s="223"/>
      <c r="FU33" s="223"/>
      <c r="FV33" s="223"/>
      <c r="FW33" s="223"/>
      <c r="FX33" s="223"/>
      <c r="FY33" s="223"/>
      <c r="FZ33" s="223"/>
      <c r="GA33" s="223"/>
      <c r="GB33" s="223"/>
      <c r="GC33" s="223"/>
      <c r="GD33" s="223"/>
      <c r="GE33" s="223"/>
      <c r="GF33" s="223"/>
      <c r="GG33" s="223"/>
      <c r="GH33" s="223"/>
      <c r="GI33" s="223"/>
      <c r="GJ33" s="223"/>
      <c r="GK33" s="223"/>
      <c r="GL33" s="223"/>
      <c r="GM33" s="223"/>
      <c r="GN33" s="223"/>
      <c r="GO33" s="223"/>
      <c r="GP33" s="223"/>
      <c r="GQ33" s="223"/>
      <c r="GR33" s="223"/>
      <c r="GS33" s="223"/>
      <c r="GT33" s="223"/>
      <c r="GU33" s="223"/>
      <c r="GV33" s="223"/>
      <c r="GW33" s="223"/>
      <c r="GX33" s="223"/>
      <c r="GY33" s="223"/>
      <c r="GZ33" s="223"/>
      <c r="HA33" s="223"/>
      <c r="HB33" s="223"/>
      <c r="HC33" s="223"/>
      <c r="HD33" s="223"/>
      <c r="HE33" s="223"/>
      <c r="HF33" s="223"/>
      <c r="HG33" s="223"/>
      <c r="HH33" s="223"/>
      <c r="HI33" s="223"/>
      <c r="HJ33" s="223"/>
      <c r="HK33" s="223"/>
      <c r="HL33" s="223"/>
      <c r="HM33" s="223"/>
      <c r="HN33" s="223"/>
      <c r="HO33" s="223"/>
      <c r="HP33" s="223"/>
      <c r="HQ33" s="223"/>
      <c r="HR33" s="223"/>
      <c r="HS33" s="223"/>
      <c r="HT33" s="223"/>
      <c r="HU33" s="223"/>
      <c r="HV33" s="223"/>
      <c r="HW33" s="223"/>
      <c r="HX33" s="223"/>
      <c r="HY33" s="223"/>
      <c r="HZ33" s="223"/>
      <c r="IA33" s="223"/>
      <c r="IB33" s="223"/>
      <c r="IC33" s="223"/>
      <c r="ID33" s="223"/>
      <c r="IE33" s="223"/>
      <c r="IF33" s="223"/>
      <c r="IG33" s="223"/>
      <c r="IH33" s="223"/>
      <c r="II33" s="223"/>
      <c r="IJ33" s="223"/>
      <c r="IK33" s="223"/>
      <c r="IL33" s="223"/>
      <c r="IM33" s="223"/>
      <c r="IN33" s="223"/>
      <c r="IO33" s="223"/>
    </row>
    <row r="34" spans="1:257" s="27" customFormat="1" ht="9.75" customHeight="1" x14ac:dyDescent="0.2">
      <c r="A34" s="223"/>
      <c r="B34" s="301"/>
      <c r="C34" s="301"/>
      <c r="D34" s="300"/>
      <c r="E34" s="302"/>
      <c r="F34" s="303"/>
      <c r="G34" s="212"/>
      <c r="H34" s="302"/>
      <c r="I34" s="303"/>
      <c r="J34" s="298"/>
      <c r="K34" s="298"/>
      <c r="L34" s="298"/>
      <c r="M34" s="298"/>
      <c r="N34" s="298"/>
      <c r="O34" s="298"/>
      <c r="P34" s="262"/>
      <c r="Q34" s="262"/>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3"/>
      <c r="AY34" s="223"/>
      <c r="AZ34" s="223"/>
      <c r="BA34" s="223"/>
      <c r="BB34" s="223"/>
      <c r="BC34" s="223"/>
      <c r="BD34" s="223"/>
      <c r="BE34" s="223"/>
      <c r="BF34" s="223"/>
      <c r="BG34" s="223"/>
      <c r="BH34" s="223"/>
      <c r="BI34" s="223"/>
      <c r="BJ34" s="223"/>
      <c r="BK34" s="223"/>
      <c r="BL34" s="223"/>
      <c r="BM34" s="223"/>
      <c r="BN34" s="223"/>
      <c r="BO34" s="223"/>
      <c r="BP34" s="223"/>
      <c r="BQ34" s="223"/>
      <c r="BR34" s="223"/>
      <c r="BS34" s="223"/>
      <c r="BT34" s="223"/>
      <c r="BU34" s="223"/>
      <c r="BV34" s="223"/>
      <c r="BW34" s="223"/>
      <c r="BX34" s="223"/>
      <c r="BY34" s="223"/>
      <c r="BZ34" s="223"/>
      <c r="CA34" s="223"/>
      <c r="CB34" s="223"/>
      <c r="CC34" s="223"/>
      <c r="CD34" s="223"/>
      <c r="CE34" s="223"/>
      <c r="CF34" s="223"/>
      <c r="CG34" s="223"/>
      <c r="CH34" s="223"/>
      <c r="CI34" s="223"/>
      <c r="CJ34" s="223"/>
      <c r="CK34" s="223"/>
      <c r="CL34" s="223"/>
      <c r="CM34" s="223"/>
      <c r="CN34" s="223"/>
      <c r="CO34" s="223"/>
      <c r="CP34" s="223"/>
      <c r="CQ34" s="223"/>
      <c r="CR34" s="223"/>
      <c r="CS34" s="223"/>
      <c r="CT34" s="223"/>
      <c r="CU34" s="223"/>
      <c r="CV34" s="223"/>
      <c r="CW34" s="223"/>
      <c r="CX34" s="223"/>
      <c r="CY34" s="223"/>
      <c r="CZ34" s="223"/>
      <c r="DA34" s="223"/>
      <c r="DB34" s="223"/>
      <c r="DC34" s="223"/>
      <c r="DD34" s="223"/>
      <c r="DE34" s="223"/>
      <c r="DF34" s="223"/>
      <c r="DG34" s="223"/>
      <c r="DH34" s="223"/>
      <c r="DI34" s="223"/>
      <c r="DJ34" s="223"/>
      <c r="DK34" s="223"/>
      <c r="DL34" s="223"/>
      <c r="DM34" s="223"/>
      <c r="DN34" s="223"/>
      <c r="DO34" s="223"/>
      <c r="DP34" s="223"/>
      <c r="DQ34" s="223"/>
      <c r="DR34" s="223"/>
      <c r="DS34" s="223"/>
      <c r="DT34" s="223"/>
      <c r="DU34" s="223"/>
      <c r="DV34" s="223"/>
      <c r="DW34" s="223"/>
      <c r="DX34" s="223"/>
      <c r="DY34" s="223"/>
      <c r="DZ34" s="223"/>
      <c r="EA34" s="223"/>
      <c r="EB34" s="223"/>
      <c r="EC34" s="223"/>
      <c r="ED34" s="223"/>
      <c r="EE34" s="223"/>
      <c r="EF34" s="223"/>
      <c r="EG34" s="223"/>
      <c r="EH34" s="223"/>
      <c r="EI34" s="223"/>
      <c r="EJ34" s="223"/>
      <c r="EK34" s="223"/>
      <c r="EL34" s="223"/>
      <c r="EM34" s="223"/>
      <c r="EN34" s="223"/>
      <c r="EO34" s="223"/>
      <c r="EP34" s="223"/>
      <c r="EQ34" s="223"/>
      <c r="ER34" s="223"/>
      <c r="ES34" s="223"/>
      <c r="ET34" s="223"/>
      <c r="EU34" s="223"/>
      <c r="EV34" s="223"/>
      <c r="EW34" s="223"/>
      <c r="EX34" s="223"/>
      <c r="EY34" s="223"/>
      <c r="EZ34" s="223"/>
      <c r="FA34" s="223"/>
      <c r="FB34" s="223"/>
      <c r="FC34" s="223"/>
      <c r="FD34" s="223"/>
      <c r="FE34" s="223"/>
      <c r="FF34" s="223"/>
      <c r="FG34" s="223"/>
      <c r="FH34" s="223"/>
      <c r="FI34" s="223"/>
      <c r="FJ34" s="223"/>
      <c r="FK34" s="223"/>
      <c r="FL34" s="223"/>
      <c r="FM34" s="223"/>
      <c r="FN34" s="223"/>
      <c r="FO34" s="223"/>
      <c r="FP34" s="223"/>
      <c r="FQ34" s="223"/>
      <c r="FR34" s="223"/>
      <c r="FS34" s="223"/>
      <c r="FT34" s="223"/>
      <c r="FU34" s="223"/>
      <c r="FV34" s="223"/>
      <c r="FW34" s="223"/>
      <c r="FX34" s="223"/>
      <c r="FY34" s="223"/>
      <c r="FZ34" s="223"/>
      <c r="GA34" s="223"/>
      <c r="GB34" s="223"/>
      <c r="GC34" s="223"/>
      <c r="GD34" s="223"/>
      <c r="GE34" s="223"/>
      <c r="GF34" s="223"/>
      <c r="GG34" s="223"/>
      <c r="GH34" s="223"/>
      <c r="GI34" s="223"/>
      <c r="GJ34" s="223"/>
      <c r="GK34" s="223"/>
      <c r="GL34" s="223"/>
      <c r="GM34" s="223"/>
      <c r="GN34" s="223"/>
      <c r="GO34" s="223"/>
      <c r="GP34" s="223"/>
      <c r="GQ34" s="223"/>
      <c r="GR34" s="223"/>
      <c r="GS34" s="223"/>
      <c r="GT34" s="223"/>
      <c r="GU34" s="223"/>
      <c r="GV34" s="223"/>
      <c r="GW34" s="223"/>
      <c r="GX34" s="223"/>
      <c r="GY34" s="223"/>
      <c r="GZ34" s="223"/>
      <c r="HA34" s="223"/>
      <c r="HB34" s="223"/>
      <c r="HC34" s="223"/>
      <c r="HD34" s="223"/>
      <c r="HE34" s="223"/>
      <c r="HF34" s="223"/>
      <c r="HG34" s="223"/>
      <c r="HH34" s="223"/>
      <c r="HI34" s="223"/>
      <c r="HJ34" s="223"/>
      <c r="HK34" s="223"/>
      <c r="HL34" s="223"/>
      <c r="HM34" s="223"/>
      <c r="HN34" s="223"/>
      <c r="HO34" s="223"/>
      <c r="HP34" s="223"/>
      <c r="HQ34" s="223"/>
      <c r="HR34" s="223"/>
      <c r="HS34" s="223"/>
      <c r="HT34" s="223"/>
      <c r="HU34" s="223"/>
      <c r="HV34" s="223"/>
      <c r="HW34" s="223"/>
      <c r="HX34" s="223"/>
      <c r="HY34" s="223"/>
      <c r="HZ34" s="223"/>
      <c r="IA34" s="223"/>
      <c r="IB34" s="223"/>
      <c r="IC34" s="223"/>
      <c r="ID34" s="223"/>
      <c r="IE34" s="223"/>
      <c r="IF34" s="223"/>
      <c r="IG34" s="223"/>
      <c r="IH34" s="223"/>
      <c r="II34" s="223"/>
      <c r="IJ34" s="223"/>
      <c r="IK34" s="223"/>
      <c r="IL34" s="223"/>
      <c r="IM34" s="223"/>
      <c r="IN34" s="223"/>
      <c r="IO34" s="223"/>
      <c r="IP34" s="223"/>
      <c r="IQ34" s="223"/>
      <c r="IR34" s="223"/>
      <c r="IS34" s="223"/>
      <c r="IT34" s="223"/>
      <c r="IU34" s="223"/>
      <c r="IV34" s="223"/>
      <c r="IW34" s="223"/>
    </row>
    <row r="35" spans="1:257" ht="24" customHeight="1" x14ac:dyDescent="0.2">
      <c r="B35" s="1090" t="s">
        <v>474</v>
      </c>
      <c r="C35" s="1090"/>
      <c r="D35" s="1090"/>
      <c r="E35" s="1090"/>
      <c r="F35" s="1090"/>
      <c r="G35" s="1090"/>
      <c r="H35" s="1090"/>
      <c r="I35" s="1090"/>
      <c r="J35" s="1090"/>
      <c r="K35" s="411"/>
      <c r="L35" s="411"/>
      <c r="M35" s="411"/>
      <c r="N35" s="411"/>
      <c r="O35" s="869"/>
    </row>
    <row r="36" spans="1:257" x14ac:dyDescent="0.15">
      <c r="J36" s="967"/>
      <c r="K36" s="306"/>
      <c r="L36" s="306"/>
      <c r="M36" s="306"/>
      <c r="N36" s="307"/>
      <c r="O36" s="968"/>
      <c r="P36" s="232"/>
    </row>
    <row r="37" spans="1:257" x14ac:dyDescent="0.15">
      <c r="J37" s="967"/>
      <c r="K37" s="306"/>
      <c r="L37" s="306"/>
      <c r="M37" s="306"/>
      <c r="N37" s="307"/>
      <c r="O37" s="969"/>
      <c r="P37" s="232"/>
    </row>
    <row r="38" spans="1:257" x14ac:dyDescent="0.15">
      <c r="J38" s="967"/>
      <c r="K38" s="306"/>
      <c r="L38" s="306"/>
      <c r="M38" s="306"/>
      <c r="N38" s="307"/>
      <c r="O38" s="968"/>
      <c r="P38" s="232"/>
    </row>
    <row r="39" spans="1:257" x14ac:dyDescent="0.15">
      <c r="J39" s="967"/>
      <c r="K39" s="306"/>
      <c r="L39" s="306"/>
      <c r="M39" s="306"/>
      <c r="N39" s="307"/>
      <c r="O39" s="968"/>
      <c r="P39" s="232"/>
    </row>
    <row r="40" spans="1:257" x14ac:dyDescent="0.15">
      <c r="J40" s="967"/>
      <c r="K40" s="306"/>
      <c r="L40" s="306"/>
      <c r="M40" s="306"/>
      <c r="N40" s="307"/>
      <c r="O40" s="968"/>
      <c r="P40" s="232"/>
    </row>
    <row r="41" spans="1:257" x14ac:dyDescent="0.15">
      <c r="J41" s="967"/>
      <c r="K41" s="306"/>
      <c r="L41" s="306"/>
      <c r="M41" s="306"/>
      <c r="N41" s="307"/>
      <c r="O41" s="968"/>
      <c r="P41" s="232"/>
    </row>
    <row r="42" spans="1:257" x14ac:dyDescent="0.15">
      <c r="J42" s="967"/>
      <c r="K42" s="306"/>
      <c r="L42" s="306"/>
      <c r="M42" s="306"/>
      <c r="N42" s="307"/>
      <c r="O42" s="968"/>
      <c r="P42" s="232"/>
    </row>
    <row r="43" spans="1:257" x14ac:dyDescent="0.15">
      <c r="J43" s="967"/>
      <c r="K43" s="306"/>
      <c r="L43" s="306"/>
      <c r="M43" s="306"/>
      <c r="N43" s="307"/>
      <c r="O43" s="968"/>
      <c r="P43" s="232"/>
    </row>
    <row r="44" spans="1:257" x14ac:dyDescent="0.15">
      <c r="J44" s="967"/>
      <c r="K44" s="306"/>
      <c r="L44" s="306"/>
      <c r="M44" s="306"/>
      <c r="N44" s="307"/>
      <c r="O44" s="969"/>
      <c r="P44" s="232"/>
    </row>
    <row r="45" spans="1:257" x14ac:dyDescent="0.15">
      <c r="J45" s="967"/>
      <c r="K45" s="306"/>
      <c r="L45" s="306"/>
      <c r="M45" s="306"/>
      <c r="N45" s="307"/>
      <c r="O45" s="968"/>
      <c r="P45" s="232"/>
    </row>
    <row r="46" spans="1:257" x14ac:dyDescent="0.15">
      <c r="J46" s="967"/>
      <c r="K46" s="306"/>
      <c r="L46" s="306"/>
      <c r="M46" s="306"/>
      <c r="N46" s="307"/>
      <c r="O46" s="968"/>
      <c r="P46" s="232"/>
    </row>
    <row r="47" spans="1:257" x14ac:dyDescent="0.15">
      <c r="J47" s="967"/>
      <c r="K47" s="306"/>
      <c r="L47" s="306"/>
      <c r="M47" s="306"/>
      <c r="N47" s="307"/>
      <c r="O47" s="968"/>
      <c r="P47" s="232"/>
    </row>
    <row r="48" spans="1:257" x14ac:dyDescent="0.15">
      <c r="J48" s="967"/>
      <c r="K48" s="306"/>
      <c r="L48" s="306"/>
      <c r="M48" s="306"/>
      <c r="N48" s="307"/>
      <c r="O48" s="968"/>
      <c r="P48" s="232"/>
    </row>
    <row r="49" spans="10:16" x14ac:dyDescent="0.15">
      <c r="J49" s="967"/>
      <c r="K49" s="306"/>
      <c r="L49" s="306"/>
      <c r="M49" s="306"/>
      <c r="N49" s="307"/>
      <c r="O49" s="968"/>
      <c r="P49" s="232"/>
    </row>
    <row r="50" spans="10:16" x14ac:dyDescent="0.15">
      <c r="J50" s="967"/>
      <c r="K50" s="306"/>
      <c r="L50" s="306"/>
      <c r="M50" s="306"/>
      <c r="N50" s="307"/>
      <c r="O50" s="969"/>
      <c r="P50" s="232"/>
    </row>
    <row r="51" spans="10:16" x14ac:dyDescent="0.15">
      <c r="J51" s="967"/>
      <c r="K51" s="306"/>
      <c r="L51" s="306"/>
      <c r="M51" s="306"/>
      <c r="N51" s="307"/>
      <c r="O51" s="968"/>
      <c r="P51" s="232"/>
    </row>
    <row r="52" spans="10:16" x14ac:dyDescent="0.15">
      <c r="J52" s="967"/>
      <c r="K52" s="306"/>
      <c r="L52" s="306"/>
      <c r="M52" s="306"/>
      <c r="N52" s="307"/>
      <c r="O52" s="968"/>
      <c r="P52" s="232"/>
    </row>
    <row r="53" spans="10:16" x14ac:dyDescent="0.15">
      <c r="J53" s="967"/>
      <c r="K53" s="310"/>
      <c r="L53" s="310"/>
      <c r="M53" s="306"/>
      <c r="N53" s="307"/>
      <c r="O53" s="968"/>
      <c r="P53" s="232"/>
    </row>
  </sheetData>
  <mergeCells count="7">
    <mergeCell ref="B35:J35"/>
    <mergeCell ref="B3:G3"/>
    <mergeCell ref="B8:H8"/>
    <mergeCell ref="B9:B11"/>
    <mergeCell ref="C9:H10"/>
    <mergeCell ref="B5:H5"/>
    <mergeCell ref="B4:H4"/>
  </mergeCells>
  <conditionalFormatting sqref="E13:G31 C13:C31">
    <cfRule type="colorScale" priority="41">
      <colorScale>
        <cfvo type="num" val="100"/>
        <cfvo type="num" val="190"/>
        <cfvo type="max"/>
        <color rgb="FF63BE7B"/>
        <color rgb="FFFCFCFF"/>
        <color rgb="FFF8696B"/>
      </colorScale>
    </cfRule>
  </conditionalFormatting>
  <conditionalFormatting sqref="D13:D31">
    <cfRule type="colorScale" priority="1">
      <colorScale>
        <cfvo type="num" val="100"/>
        <cfvo type="num" val="190"/>
        <cfvo type="max"/>
        <color rgb="FF63BE7B"/>
        <color rgb="FFFCFCFF"/>
        <color rgb="FFF8696B"/>
      </colorScale>
    </cfRule>
  </conditionalFormatting>
  <printOptions horizontalCentered="1"/>
  <pageMargins left="0" right="0" top="0.43307086614173229" bottom="0.43307086614173229" header="0" footer="0"/>
  <pageSetup paperSize="9" scale="85" orientation="landscape" r:id="rId1"/>
  <headerFooter alignWithMargins="0"/>
  <drawing r:id="rId2"/>
  <extLst>
    <ext xmlns:x14="http://schemas.microsoft.com/office/spreadsheetml/2009/9/main" uri="{05C60535-1F16-4fd2-B633-F4F36F0B64E0}">
      <x14:sparklineGroups xmlns:xm="http://schemas.microsoft.com/office/excel/2006/main">
        <x14:sparklineGroup displayEmptyCellsAs="gap" xr2:uid="{00000000-0003-0000-5400-000008000000}">
          <x14:colorSeries rgb="FF376092"/>
          <x14:colorNegative rgb="FFD00000"/>
          <x14:colorAxis rgb="FF000000"/>
          <x14:colorMarkers rgb="FFD00000"/>
          <x14:colorFirst rgb="FFD00000"/>
          <x14:colorLast rgb="FFD00000"/>
          <x14:colorHigh rgb="FFD00000"/>
          <x14:colorLow rgb="FFD00000"/>
          <x14:sparklines>
            <x14:sparkline>
              <xm:f>'91TiempoEspera_evo'!D13:G13</xm:f>
              <xm:sqref>H13</xm:sqref>
            </x14:sparkline>
            <x14:sparkline>
              <xm:f>'91TiempoEspera_evo'!D14:G14</xm:f>
              <xm:sqref>H14</xm:sqref>
            </x14:sparkline>
            <x14:sparkline>
              <xm:f>'91TiempoEspera_evo'!D15:G15</xm:f>
              <xm:sqref>H15</xm:sqref>
            </x14:sparkline>
            <x14:sparkline>
              <xm:f>'91TiempoEspera_evo'!D16:G16</xm:f>
              <xm:sqref>H16</xm:sqref>
            </x14:sparkline>
            <x14:sparkline>
              <xm:f>'91TiempoEspera_evo'!D17:G17</xm:f>
              <xm:sqref>H17</xm:sqref>
            </x14:sparkline>
            <x14:sparkline>
              <xm:f>'91TiempoEspera_evo'!D18:G18</xm:f>
              <xm:sqref>H18</xm:sqref>
            </x14:sparkline>
            <x14:sparkline>
              <xm:f>'91TiempoEspera_evo'!D19:G19</xm:f>
              <xm:sqref>H19</xm:sqref>
            </x14:sparkline>
            <x14:sparkline>
              <xm:f>'91TiempoEspera_evo'!D20:G20</xm:f>
              <xm:sqref>H20</xm:sqref>
            </x14:sparkline>
            <x14:sparkline>
              <xm:f>'91TiempoEspera_evo'!D21:G21</xm:f>
              <xm:sqref>H21</xm:sqref>
            </x14:sparkline>
            <x14:sparkline>
              <xm:f>'91TiempoEspera_evo'!D22:G22</xm:f>
              <xm:sqref>H22</xm:sqref>
            </x14:sparkline>
            <x14:sparkline>
              <xm:f>'91TiempoEspera_evo'!D23:G23</xm:f>
              <xm:sqref>H23</xm:sqref>
            </x14:sparkline>
            <x14:sparkline>
              <xm:f>'91TiempoEspera_evo'!D24:G24</xm:f>
              <xm:sqref>H24</xm:sqref>
            </x14:sparkline>
            <x14:sparkline>
              <xm:f>'91TiempoEspera_evo'!D25:G25</xm:f>
              <xm:sqref>H25</xm:sqref>
            </x14:sparkline>
            <x14:sparkline>
              <xm:f>'91TiempoEspera_evo'!D26:G26</xm:f>
              <xm:sqref>H26</xm:sqref>
            </x14:sparkline>
            <x14:sparkline>
              <xm:f>'91TiempoEspera_evo'!D27:G27</xm:f>
              <xm:sqref>H27</xm:sqref>
            </x14:sparkline>
            <x14:sparkline>
              <xm:f>'91TiempoEspera_evo'!D28:G28</xm:f>
              <xm:sqref>H28</xm:sqref>
            </x14:sparkline>
            <x14:sparkline>
              <xm:f>'91TiempoEspera_evo'!D29:G29</xm:f>
              <xm:sqref>H29</xm:sqref>
            </x14:sparkline>
            <x14:sparkline>
              <xm:f>'91TiempoEspera_evo'!D30:G30</xm:f>
              <xm:sqref>H30</xm:sqref>
            </x14:sparkline>
            <x14:sparkline>
              <xm:f>'91TiempoEspera_evo'!D31:G31</xm:f>
              <xm:sqref>H31</xm:sqref>
            </x14:sparkline>
            <x14:sparkline>
              <xm:f>'91TiempoEspera_evo'!D32:G32</xm:f>
              <xm:sqref>H32</xm:sqref>
            </x14:sparkline>
            <x14:sparkline>
              <xm:f>'91TiempoEspera_evo'!D33:G33</xm:f>
              <xm:sqref>H33</xm:sqref>
            </x14:sparkline>
          </x14:sparklines>
        </x14:sparklineGroup>
      </x14:sparklineGroups>
    </ext>
  </extLst>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55">
    <pageSetUpPr fitToPage="1"/>
  </sheetPr>
  <dimension ref="A1:Q36"/>
  <sheetViews>
    <sheetView zoomScaleNormal="100" workbookViewId="0"/>
  </sheetViews>
  <sheetFormatPr baseColWidth="10" defaultColWidth="11.42578125" defaultRowHeight="12.75" x14ac:dyDescent="0.2"/>
  <cols>
    <col min="1" max="1" width="3.28515625" style="453" customWidth="1"/>
    <col min="2" max="2" width="28.42578125" style="453" customWidth="1"/>
    <col min="3" max="3" width="16.7109375" style="453" customWidth="1"/>
    <col min="4" max="4" width="10.28515625" style="453" customWidth="1"/>
    <col min="5" max="5" width="15" style="453" customWidth="1"/>
    <col min="6" max="6" width="10" style="453" customWidth="1"/>
    <col min="7" max="7" width="15.42578125" style="453" customWidth="1"/>
    <col min="8" max="8" width="9.7109375" style="453" customWidth="1"/>
    <col min="9" max="9" width="14.5703125" style="453" customWidth="1"/>
    <col min="10" max="16384" width="11.42578125" style="453"/>
  </cols>
  <sheetData>
    <row r="1" spans="1:17" s="446" customFormat="1" x14ac:dyDescent="0.2">
      <c r="A1" s="446" t="s">
        <v>102</v>
      </c>
      <c r="B1" s="446" t="s">
        <v>59</v>
      </c>
      <c r="H1" s="446" t="s">
        <v>102</v>
      </c>
      <c r="I1" s="446" t="s">
        <v>70</v>
      </c>
      <c r="P1" s="446" t="s">
        <v>87</v>
      </c>
    </row>
    <row r="2" spans="1:17" s="446" customFormat="1" x14ac:dyDescent="0.2"/>
    <row r="3" spans="1:17" s="446" customFormat="1" x14ac:dyDescent="0.2"/>
    <row r="4" spans="1:17" s="446" customFormat="1" x14ac:dyDescent="0.2"/>
    <row r="5" spans="1:17" s="446" customFormat="1" ht="16.5" customHeight="1" x14ac:dyDescent="0.2"/>
    <row r="6" spans="1:17" s="450" customFormat="1" ht="38.25" customHeight="1" x14ac:dyDescent="0.2">
      <c r="A6" s="447"/>
      <c r="B6" s="1222" t="s">
        <v>475</v>
      </c>
      <c r="C6" s="1222"/>
      <c r="D6" s="1222"/>
      <c r="E6" s="1222"/>
      <c r="F6" s="1222"/>
      <c r="G6" s="1222"/>
      <c r="H6" s="1222"/>
      <c r="I6" s="1222"/>
      <c r="J6" s="448"/>
      <c r="K6" s="448"/>
      <c r="L6" s="449"/>
      <c r="M6" s="449"/>
      <c r="N6" s="449"/>
      <c r="O6" s="449"/>
      <c r="P6" s="449"/>
      <c r="Q6" s="449"/>
    </row>
    <row r="7" spans="1:17" s="450" customFormat="1" ht="15.75" customHeight="1" x14ac:dyDescent="0.2">
      <c r="A7" s="447"/>
      <c r="B7" s="1223" t="str">
        <f>porsaad!B6</f>
        <v>Situación a 28 de febrero de 2023</v>
      </c>
      <c r="C7" s="1223"/>
      <c r="D7" s="1223"/>
      <c r="E7" s="1223"/>
      <c r="F7" s="1223"/>
      <c r="G7" s="1223"/>
      <c r="H7" s="1223"/>
      <c r="I7" s="1223"/>
      <c r="J7" s="451"/>
      <c r="K7" s="451"/>
      <c r="L7" s="452"/>
      <c r="M7" s="452"/>
      <c r="N7" s="452"/>
      <c r="O7" s="452"/>
      <c r="P7" s="452"/>
      <c r="Q7" s="452"/>
    </row>
    <row r="8" spans="1:17" ht="8.25" customHeight="1" x14ac:dyDescent="0.2">
      <c r="H8" s="454"/>
    </row>
    <row r="9" spans="1:17" ht="15" customHeight="1" x14ac:dyDescent="0.2">
      <c r="B9" s="1224" t="s">
        <v>15</v>
      </c>
      <c r="C9" s="1227" t="s">
        <v>194</v>
      </c>
      <c r="D9" s="455"/>
      <c r="E9" s="455"/>
      <c r="F9" s="455"/>
      <c r="G9" s="455"/>
      <c r="H9" s="455"/>
      <c r="I9" s="456"/>
    </row>
    <row r="10" spans="1:17" ht="15.75" customHeight="1" x14ac:dyDescent="0.2">
      <c r="B10" s="1225"/>
      <c r="C10" s="1228"/>
      <c r="D10" s="1230" t="s">
        <v>141</v>
      </c>
      <c r="E10" s="1231"/>
      <c r="F10" s="1234" t="s">
        <v>142</v>
      </c>
      <c r="G10" s="1235"/>
      <c r="H10" s="1235"/>
      <c r="I10" s="1236"/>
    </row>
    <row r="11" spans="1:17" ht="40.5" customHeight="1" x14ac:dyDescent="0.2">
      <c r="B11" s="1225"/>
      <c r="C11" s="1228"/>
      <c r="D11" s="1232"/>
      <c r="E11" s="1233"/>
      <c r="F11" s="1234" t="s">
        <v>197</v>
      </c>
      <c r="G11" s="1236"/>
      <c r="H11" s="1234" t="s">
        <v>484</v>
      </c>
      <c r="I11" s="1236"/>
    </row>
    <row r="12" spans="1:17" ht="52.5" customHeight="1" x14ac:dyDescent="0.2">
      <c r="B12" s="1226"/>
      <c r="C12" s="1229"/>
      <c r="D12" s="795" t="s">
        <v>12</v>
      </c>
      <c r="E12" s="796" t="s">
        <v>195</v>
      </c>
      <c r="F12" s="794" t="s">
        <v>12</v>
      </c>
      <c r="G12" s="796" t="s">
        <v>195</v>
      </c>
      <c r="H12" s="794" t="s">
        <v>12</v>
      </c>
      <c r="I12" s="796" t="s">
        <v>195</v>
      </c>
    </row>
    <row r="13" spans="1:17" ht="12.75" customHeight="1" x14ac:dyDescent="0.2">
      <c r="B13" s="619" t="s">
        <v>11</v>
      </c>
      <c r="C13" s="336">
        <f>'31dictsaad'!D10-'31dictsaad'!H10</f>
        <v>48205</v>
      </c>
      <c r="D13" s="336">
        <v>0</v>
      </c>
      <c r="E13" s="624">
        <v>0</v>
      </c>
      <c r="F13" s="336">
        <v>15789</v>
      </c>
      <c r="G13" s="624">
        <v>32.753863707084328</v>
      </c>
      <c r="H13" s="336">
        <v>32416</v>
      </c>
      <c r="I13" s="624">
        <f>H13/C13*100</f>
        <v>67.246136292915665</v>
      </c>
    </row>
    <row r="14" spans="1:17" x14ac:dyDescent="0.2">
      <c r="B14" s="620" t="s">
        <v>10</v>
      </c>
      <c r="C14" s="342">
        <f>'31dictsaad'!D11-'31dictsaad'!H11</f>
        <v>4100</v>
      </c>
      <c r="D14" s="342">
        <v>0</v>
      </c>
      <c r="E14" s="625">
        <v>0</v>
      </c>
      <c r="F14" s="342">
        <v>3865</v>
      </c>
      <c r="G14" s="625">
        <v>94.268292682926827</v>
      </c>
      <c r="H14" s="342">
        <v>235</v>
      </c>
      <c r="I14" s="625">
        <f t="shared" ref="I14:I31" si="0">H14/C14*100</f>
        <v>5.7317073170731714</v>
      </c>
    </row>
    <row r="15" spans="1:17" x14ac:dyDescent="0.2">
      <c r="B15" s="620" t="s">
        <v>40</v>
      </c>
      <c r="C15" s="342">
        <f>'31dictsaad'!D12-'31dictsaad'!H12</f>
        <v>4350</v>
      </c>
      <c r="D15" s="342">
        <v>0</v>
      </c>
      <c r="E15" s="625">
        <v>0</v>
      </c>
      <c r="F15" s="342">
        <v>3694</v>
      </c>
      <c r="G15" s="625">
        <v>84.919540229885058</v>
      </c>
      <c r="H15" s="342">
        <v>656</v>
      </c>
      <c r="I15" s="625">
        <f t="shared" si="0"/>
        <v>15.080459770114944</v>
      </c>
    </row>
    <row r="16" spans="1:17" x14ac:dyDescent="0.2">
      <c r="B16" s="620" t="s">
        <v>41</v>
      </c>
      <c r="C16" s="342">
        <f>'31dictsaad'!D13-'31dictsaad'!H13</f>
        <v>3710</v>
      </c>
      <c r="D16" s="342">
        <v>0</v>
      </c>
      <c r="E16" s="625">
        <v>0</v>
      </c>
      <c r="F16" s="342">
        <v>2862</v>
      </c>
      <c r="G16" s="625">
        <v>77.142857142857153</v>
      </c>
      <c r="H16" s="342">
        <v>848</v>
      </c>
      <c r="I16" s="625">
        <f t="shared" si="0"/>
        <v>22.857142857142858</v>
      </c>
    </row>
    <row r="17" spans="2:9" x14ac:dyDescent="0.2">
      <c r="B17" s="620" t="s">
        <v>9</v>
      </c>
      <c r="C17" s="342">
        <f>'31dictsaad'!D14-'31dictsaad'!H14</f>
        <v>9761</v>
      </c>
      <c r="D17" s="342">
        <v>0</v>
      </c>
      <c r="E17" s="625">
        <v>0</v>
      </c>
      <c r="F17" s="342">
        <v>762</v>
      </c>
      <c r="G17" s="625">
        <v>7.8065771949595328</v>
      </c>
      <c r="H17" s="342">
        <v>8999</v>
      </c>
      <c r="I17" s="625">
        <f t="shared" si="0"/>
        <v>92.19342280504047</v>
      </c>
    </row>
    <row r="18" spans="2:9" x14ac:dyDescent="0.2">
      <c r="B18" s="620" t="s">
        <v>8</v>
      </c>
      <c r="C18" s="342">
        <f>'31dictsaad'!D15-'31dictsaad'!H15</f>
        <v>771</v>
      </c>
      <c r="D18" s="342">
        <v>0</v>
      </c>
      <c r="E18" s="625">
        <v>0</v>
      </c>
      <c r="F18" s="342">
        <v>180</v>
      </c>
      <c r="G18" s="625">
        <v>23.346303501945524</v>
      </c>
      <c r="H18" s="342">
        <v>591</v>
      </c>
      <c r="I18" s="625">
        <f t="shared" si="0"/>
        <v>76.653696498054487</v>
      </c>
    </row>
    <row r="19" spans="2:9" x14ac:dyDescent="0.2">
      <c r="B19" s="620" t="s">
        <v>7</v>
      </c>
      <c r="C19" s="342">
        <f>'31dictsaad'!D16-'31dictsaad'!H16</f>
        <v>7799</v>
      </c>
      <c r="D19" s="342">
        <v>0</v>
      </c>
      <c r="E19" s="625">
        <v>0</v>
      </c>
      <c r="F19" s="342">
        <v>4922</v>
      </c>
      <c r="G19" s="625">
        <v>63.110655212206687</v>
      </c>
      <c r="H19" s="342">
        <v>2877</v>
      </c>
      <c r="I19" s="625">
        <f t="shared" si="0"/>
        <v>36.889344787793306</v>
      </c>
    </row>
    <row r="20" spans="2:9" x14ac:dyDescent="0.2">
      <c r="B20" s="620" t="s">
        <v>43</v>
      </c>
      <c r="C20" s="342">
        <f>'31dictsaad'!D17-'31dictsaad'!H17</f>
        <v>4307</v>
      </c>
      <c r="D20" s="342">
        <v>0</v>
      </c>
      <c r="E20" s="625">
        <v>0</v>
      </c>
      <c r="F20" s="342">
        <v>3404</v>
      </c>
      <c r="G20" s="625">
        <v>79.034130485256554</v>
      </c>
      <c r="H20" s="342">
        <v>903</v>
      </c>
      <c r="I20" s="625">
        <f t="shared" si="0"/>
        <v>20.965869514743439</v>
      </c>
    </row>
    <row r="21" spans="2:9" x14ac:dyDescent="0.2">
      <c r="B21" s="620" t="s">
        <v>44</v>
      </c>
      <c r="C21" s="342">
        <f>'31dictsaad'!D18-'31dictsaad'!H18</f>
        <v>28790</v>
      </c>
      <c r="D21" s="342">
        <v>0</v>
      </c>
      <c r="E21" s="625">
        <v>0</v>
      </c>
      <c r="F21" s="342">
        <v>23632</v>
      </c>
      <c r="G21" s="625">
        <v>82.084056964223677</v>
      </c>
      <c r="H21" s="342">
        <v>5158</v>
      </c>
      <c r="I21" s="625">
        <f t="shared" si="0"/>
        <v>17.915943035776312</v>
      </c>
    </row>
    <row r="22" spans="2:9" x14ac:dyDescent="0.2">
      <c r="B22" s="620" t="s">
        <v>6</v>
      </c>
      <c r="C22" s="342">
        <f>'31dictsaad'!D19-'31dictsaad'!H19</f>
        <v>15735</v>
      </c>
      <c r="D22" s="342">
        <v>152</v>
      </c>
      <c r="E22" s="625">
        <v>0.96599936447410228</v>
      </c>
      <c r="F22" s="342">
        <v>9038</v>
      </c>
      <c r="G22" s="625">
        <v>57.438830632348271</v>
      </c>
      <c r="H22" s="342">
        <v>6545</v>
      </c>
      <c r="I22" s="625">
        <f t="shared" si="0"/>
        <v>41.595170003177628</v>
      </c>
    </row>
    <row r="23" spans="2:9" x14ac:dyDescent="0.2">
      <c r="B23" s="620" t="s">
        <v>5</v>
      </c>
      <c r="C23" s="342">
        <f>'31dictsaad'!D20-'31dictsaad'!H20</f>
        <v>2940</v>
      </c>
      <c r="D23" s="342">
        <v>0</v>
      </c>
      <c r="E23" s="625">
        <v>0</v>
      </c>
      <c r="F23" s="342">
        <v>2289</v>
      </c>
      <c r="G23" s="625">
        <v>77.857142857142861</v>
      </c>
      <c r="H23" s="342">
        <v>651</v>
      </c>
      <c r="I23" s="625">
        <f t="shared" si="0"/>
        <v>22.142857142857142</v>
      </c>
    </row>
    <row r="24" spans="2:9" x14ac:dyDescent="0.2">
      <c r="B24" s="620" t="s">
        <v>38</v>
      </c>
      <c r="C24" s="342">
        <f>'31dictsaad'!D21-'31dictsaad'!H21</f>
        <v>745</v>
      </c>
      <c r="D24" s="342">
        <v>0</v>
      </c>
      <c r="E24" s="625">
        <v>0</v>
      </c>
      <c r="F24" s="342">
        <v>11</v>
      </c>
      <c r="G24" s="625">
        <v>1.476510067114094</v>
      </c>
      <c r="H24" s="342">
        <v>734</v>
      </c>
      <c r="I24" s="625">
        <f t="shared" si="0"/>
        <v>98.523489932885909</v>
      </c>
    </row>
    <row r="25" spans="2:9" x14ac:dyDescent="0.2">
      <c r="B25" s="620" t="s">
        <v>45</v>
      </c>
      <c r="C25" s="342">
        <f>'31dictsaad'!D22-'31dictsaad'!H22</f>
        <v>129</v>
      </c>
      <c r="D25" s="342">
        <v>1</v>
      </c>
      <c r="E25" s="625">
        <v>0.77519379844961245</v>
      </c>
      <c r="F25" s="342">
        <v>38</v>
      </c>
      <c r="G25" s="625">
        <v>29.457364341085274</v>
      </c>
      <c r="H25" s="342">
        <v>90</v>
      </c>
      <c r="I25" s="625">
        <f t="shared" si="0"/>
        <v>69.767441860465112</v>
      </c>
    </row>
    <row r="26" spans="2:9" x14ac:dyDescent="0.2">
      <c r="B26" s="620" t="s">
        <v>46</v>
      </c>
      <c r="C26" s="342">
        <f>'31dictsaad'!D23-'31dictsaad'!H23</f>
        <v>5485</v>
      </c>
      <c r="D26" s="342">
        <v>0</v>
      </c>
      <c r="E26" s="625">
        <v>0</v>
      </c>
      <c r="F26" s="342">
        <v>3098</v>
      </c>
      <c r="G26" s="625">
        <v>56.481312670920694</v>
      </c>
      <c r="H26" s="342">
        <v>2387</v>
      </c>
      <c r="I26" s="625">
        <f t="shared" si="0"/>
        <v>43.518687329079306</v>
      </c>
    </row>
    <row r="27" spans="2:9" x14ac:dyDescent="0.2">
      <c r="B27" s="620" t="s">
        <v>47</v>
      </c>
      <c r="C27" s="342">
        <f>'31dictsaad'!D24-'31dictsaad'!H24</f>
        <v>65</v>
      </c>
      <c r="D27" s="342">
        <v>0</v>
      </c>
      <c r="E27" s="625">
        <v>0</v>
      </c>
      <c r="F27" s="342">
        <v>4</v>
      </c>
      <c r="G27" s="625">
        <v>6.1538461538461542</v>
      </c>
      <c r="H27" s="342">
        <v>61</v>
      </c>
      <c r="I27" s="625">
        <f t="shared" si="0"/>
        <v>93.84615384615384</v>
      </c>
    </row>
    <row r="28" spans="2:9" x14ac:dyDescent="0.2">
      <c r="B28" s="620" t="s">
        <v>48</v>
      </c>
      <c r="C28" s="342">
        <f>'31dictsaad'!D25-'31dictsaad'!H25</f>
        <v>556</v>
      </c>
      <c r="D28" s="342">
        <v>0</v>
      </c>
      <c r="E28" s="625">
        <v>0</v>
      </c>
      <c r="F28" s="342">
        <v>99</v>
      </c>
      <c r="G28" s="625">
        <v>17.805755395683455</v>
      </c>
      <c r="H28" s="342">
        <v>457</v>
      </c>
      <c r="I28" s="625">
        <f t="shared" si="0"/>
        <v>82.194244604316552</v>
      </c>
    </row>
    <row r="29" spans="2:9" x14ac:dyDescent="0.2">
      <c r="B29" s="620" t="s">
        <v>49</v>
      </c>
      <c r="C29" s="342">
        <f>'31dictsaad'!D26-'31dictsaad'!H26</f>
        <v>84</v>
      </c>
      <c r="D29" s="342">
        <v>0</v>
      </c>
      <c r="E29" s="625">
        <v>0</v>
      </c>
      <c r="F29" s="342">
        <v>75</v>
      </c>
      <c r="G29" s="625">
        <v>89.285714285714292</v>
      </c>
      <c r="H29" s="342">
        <v>9</v>
      </c>
      <c r="I29" s="625">
        <f t="shared" si="0"/>
        <v>10.714285714285714</v>
      </c>
    </row>
    <row r="30" spans="2:9" x14ac:dyDescent="0.2">
      <c r="B30" s="620" t="s">
        <v>4</v>
      </c>
      <c r="C30" s="342">
        <f>'31dictsaad'!D27-'31dictsaad'!H27</f>
        <v>210</v>
      </c>
      <c r="D30" s="342">
        <v>0</v>
      </c>
      <c r="E30" s="625">
        <v>0</v>
      </c>
      <c r="F30" s="342">
        <v>169</v>
      </c>
      <c r="G30" s="625">
        <v>80.476190476190482</v>
      </c>
      <c r="H30" s="342">
        <v>41</v>
      </c>
      <c r="I30" s="625">
        <f t="shared" si="0"/>
        <v>19.523809523809526</v>
      </c>
    </row>
    <row r="31" spans="2:9" x14ac:dyDescent="0.2">
      <c r="B31" s="457" t="s">
        <v>3</v>
      </c>
      <c r="C31" s="334">
        <f>SUM(C13:C30)</f>
        <v>137742</v>
      </c>
      <c r="D31" s="334">
        <f>SUM(D13:D30)</f>
        <v>153</v>
      </c>
      <c r="E31" s="626">
        <f t="shared" ref="E31" si="1">D31/C31*100</f>
        <v>0.11107723134555908</v>
      </c>
      <c r="F31" s="334">
        <f>SUM(F13:F30)</f>
        <v>73931</v>
      </c>
      <c r="G31" s="626">
        <f t="shared" ref="G31" si="2">F31/C31*100</f>
        <v>53.673534579140714</v>
      </c>
      <c r="H31" s="334">
        <f>SUM(H13:H30)</f>
        <v>63658</v>
      </c>
      <c r="I31" s="626">
        <f t="shared" si="0"/>
        <v>46.215388189513732</v>
      </c>
    </row>
    <row r="33" spans="2:9" x14ac:dyDescent="0.2">
      <c r="B33" s="849" t="s">
        <v>293</v>
      </c>
    </row>
    <row r="34" spans="2:9" x14ac:dyDescent="0.2">
      <c r="B34" s="849" t="s">
        <v>485</v>
      </c>
    </row>
    <row r="35" spans="2:9" x14ac:dyDescent="0.2">
      <c r="B35" s="1221" t="s">
        <v>486</v>
      </c>
      <c r="C35" s="1221"/>
      <c r="D35" s="1221"/>
      <c r="E35" s="1221"/>
      <c r="F35" s="1221"/>
      <c r="G35" s="1221"/>
      <c r="H35" s="1221"/>
      <c r="I35" s="1221"/>
    </row>
    <row r="36" spans="2:9" x14ac:dyDescent="0.2">
      <c r="B36" s="849" t="s">
        <v>487</v>
      </c>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6"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54">
    <pageSetUpPr fitToPage="1"/>
  </sheetPr>
  <dimension ref="A1:R33"/>
  <sheetViews>
    <sheetView zoomScaleNormal="100" workbookViewId="0"/>
  </sheetViews>
  <sheetFormatPr baseColWidth="10" defaultColWidth="11.42578125" defaultRowHeight="12.75" x14ac:dyDescent="0.2"/>
  <cols>
    <col min="1" max="1" width="3.28515625" style="453" customWidth="1"/>
    <col min="2" max="2" width="28.42578125" style="453" customWidth="1"/>
    <col min="3" max="3" width="16.7109375" style="453" customWidth="1"/>
    <col min="4" max="4" width="9.5703125" style="453" customWidth="1"/>
    <col min="5" max="5" width="14.85546875" style="453" customWidth="1"/>
    <col min="6" max="6" width="9" style="453" customWidth="1"/>
    <col min="7" max="7" width="16.28515625" style="453" customWidth="1"/>
    <col min="8" max="8" width="10.85546875" style="453" customWidth="1"/>
    <col min="9" max="9" width="16.42578125" style="453" customWidth="1"/>
    <col min="10" max="16384" width="11.42578125" style="453"/>
  </cols>
  <sheetData>
    <row r="1" spans="1:18" s="446" customFormat="1" x14ac:dyDescent="0.2">
      <c r="A1" s="446" t="s">
        <v>102</v>
      </c>
      <c r="B1" s="446" t="s">
        <v>59</v>
      </c>
      <c r="I1" s="446" t="s">
        <v>102</v>
      </c>
      <c r="J1" s="446" t="s">
        <v>70</v>
      </c>
      <c r="Q1" s="446" t="s">
        <v>87</v>
      </c>
    </row>
    <row r="2" spans="1:18" s="446" customFormat="1" x14ac:dyDescent="0.2"/>
    <row r="3" spans="1:18" s="446" customFormat="1" x14ac:dyDescent="0.2"/>
    <row r="4" spans="1:18" s="446" customFormat="1" x14ac:dyDescent="0.2"/>
    <row r="5" spans="1:18" s="446" customFormat="1" ht="16.5" customHeight="1" x14ac:dyDescent="0.2"/>
    <row r="6" spans="1:18" s="450" customFormat="1" ht="38.25" customHeight="1" x14ac:dyDescent="0.2">
      <c r="A6" s="447"/>
      <c r="B6" s="1222" t="s">
        <v>476</v>
      </c>
      <c r="C6" s="1222"/>
      <c r="D6" s="1222"/>
      <c r="E6" s="1222"/>
      <c r="F6" s="1222"/>
      <c r="G6" s="1222"/>
      <c r="H6" s="1222"/>
      <c r="I6" s="1222"/>
      <c r="J6" s="448"/>
      <c r="K6" s="448"/>
      <c r="L6" s="448"/>
      <c r="M6" s="449"/>
      <c r="N6" s="449"/>
      <c r="O6" s="449"/>
      <c r="P6" s="449"/>
      <c r="Q6" s="449"/>
      <c r="R6" s="449"/>
    </row>
    <row r="7" spans="1:18" s="450" customFormat="1" ht="15.75" customHeight="1" x14ac:dyDescent="0.2">
      <c r="A7" s="447"/>
      <c r="B7" s="1223" t="str">
        <f>porsaad!B6</f>
        <v>Situación a 28 de febrero de 2023</v>
      </c>
      <c r="C7" s="1223"/>
      <c r="D7" s="1223"/>
      <c r="E7" s="1223"/>
      <c r="F7" s="1223"/>
      <c r="G7" s="1223"/>
      <c r="H7" s="1223"/>
      <c r="I7" s="1223"/>
      <c r="J7" s="451"/>
      <c r="K7" s="451"/>
      <c r="L7" s="451"/>
      <c r="M7" s="452"/>
      <c r="N7" s="452"/>
      <c r="O7" s="452"/>
      <c r="P7" s="452"/>
      <c r="Q7" s="452"/>
      <c r="R7" s="452"/>
    </row>
    <row r="8" spans="1:18" ht="8.25" customHeight="1" x14ac:dyDescent="0.2">
      <c r="I8" s="454"/>
    </row>
    <row r="9" spans="1:18" ht="15" customHeight="1" x14ac:dyDescent="0.2">
      <c r="B9" s="1224" t="s">
        <v>15</v>
      </c>
      <c r="C9" s="1227" t="s">
        <v>289</v>
      </c>
      <c r="D9" s="455"/>
      <c r="E9" s="455"/>
      <c r="F9" s="455"/>
      <c r="G9" s="455"/>
      <c r="H9" s="455"/>
      <c r="I9" s="456"/>
    </row>
    <row r="10" spans="1:18" ht="15.75" customHeight="1" x14ac:dyDescent="0.2">
      <c r="B10" s="1225"/>
      <c r="C10" s="1228"/>
      <c r="D10" s="1230" t="s">
        <v>141</v>
      </c>
      <c r="E10" s="1231"/>
      <c r="F10" s="1234" t="s">
        <v>142</v>
      </c>
      <c r="G10" s="1235"/>
      <c r="H10" s="1235"/>
      <c r="I10" s="1236"/>
    </row>
    <row r="11" spans="1:18" ht="40.5" customHeight="1" x14ac:dyDescent="0.2">
      <c r="B11" s="1225"/>
      <c r="C11" s="1228"/>
      <c r="D11" s="1232"/>
      <c r="E11" s="1233"/>
      <c r="F11" s="1234" t="s">
        <v>290</v>
      </c>
      <c r="G11" s="1236"/>
      <c r="H11" s="1234" t="s">
        <v>291</v>
      </c>
      <c r="I11" s="1236"/>
    </row>
    <row r="12" spans="1:18" ht="52.5" customHeight="1" x14ac:dyDescent="0.2">
      <c r="B12" s="1226"/>
      <c r="C12" s="1229"/>
      <c r="D12" s="795" t="s">
        <v>12</v>
      </c>
      <c r="E12" s="848" t="s">
        <v>292</v>
      </c>
      <c r="F12" s="794" t="s">
        <v>12</v>
      </c>
      <c r="G12" s="848" t="s">
        <v>292</v>
      </c>
      <c r="H12" s="794" t="s">
        <v>12</v>
      </c>
      <c r="I12" s="848" t="s">
        <v>292</v>
      </c>
    </row>
    <row r="13" spans="1:18" ht="12.75" customHeight="1" x14ac:dyDescent="0.2">
      <c r="B13" s="619" t="s">
        <v>11</v>
      </c>
      <c r="C13" s="336">
        <f>D13+F13+H13</f>
        <v>37891</v>
      </c>
      <c r="D13" s="336">
        <v>19</v>
      </c>
      <c r="E13" s="624">
        <v>5.0143833628038322E-2</v>
      </c>
      <c r="F13" s="336">
        <v>1412</v>
      </c>
      <c r="G13" s="624">
        <v>3.7264785833047425</v>
      </c>
      <c r="H13" s="336">
        <v>36460</v>
      </c>
      <c r="I13" s="624">
        <f>H13/C13*100</f>
        <v>96.223377583067219</v>
      </c>
    </row>
    <row r="14" spans="1:18" x14ac:dyDescent="0.2">
      <c r="B14" s="620" t="s">
        <v>10</v>
      </c>
      <c r="C14" s="342">
        <f t="shared" ref="C14:C30" si="0">D14+F14+H14</f>
        <v>1755</v>
      </c>
      <c r="D14" s="342">
        <v>2</v>
      </c>
      <c r="E14" s="625">
        <v>0.11396011396011395</v>
      </c>
      <c r="F14" s="342">
        <v>730</v>
      </c>
      <c r="G14" s="625">
        <v>41.595441595441599</v>
      </c>
      <c r="H14" s="342">
        <v>1023</v>
      </c>
      <c r="I14" s="625">
        <f t="shared" ref="I14:I31" si="1">H14/C14*100</f>
        <v>58.290598290598297</v>
      </c>
    </row>
    <row r="15" spans="1:18" x14ac:dyDescent="0.2">
      <c r="B15" s="620" t="s">
        <v>40</v>
      </c>
      <c r="C15" s="342">
        <f t="shared" si="0"/>
        <v>3188</v>
      </c>
      <c r="D15" s="342">
        <v>4</v>
      </c>
      <c r="E15" s="625">
        <v>0.12547051442910914</v>
      </c>
      <c r="F15" s="342">
        <v>619</v>
      </c>
      <c r="G15" s="625">
        <v>19.416562107904642</v>
      </c>
      <c r="H15" s="342">
        <v>2565</v>
      </c>
      <c r="I15" s="625">
        <f t="shared" si="1"/>
        <v>80.45796737766625</v>
      </c>
    </row>
    <row r="16" spans="1:18" x14ac:dyDescent="0.2">
      <c r="B16" s="620" t="s">
        <v>41</v>
      </c>
      <c r="C16" s="342">
        <f t="shared" si="0"/>
        <v>3167</v>
      </c>
      <c r="D16" s="342">
        <v>3</v>
      </c>
      <c r="E16" s="625">
        <v>9.4726870855699405E-2</v>
      </c>
      <c r="F16" s="342">
        <v>1035</v>
      </c>
      <c r="G16" s="625">
        <v>32.680770445216297</v>
      </c>
      <c r="H16" s="342">
        <v>2129</v>
      </c>
      <c r="I16" s="625">
        <f t="shared" si="1"/>
        <v>67.224502683928009</v>
      </c>
    </row>
    <row r="17" spans="2:9" x14ac:dyDescent="0.2">
      <c r="B17" s="620" t="s">
        <v>9</v>
      </c>
      <c r="C17" s="342">
        <f t="shared" si="0"/>
        <v>6484</v>
      </c>
      <c r="D17" s="342">
        <v>2</v>
      </c>
      <c r="E17" s="625">
        <v>3.0845157310302282E-2</v>
      </c>
      <c r="F17" s="342">
        <v>90</v>
      </c>
      <c r="G17" s="625">
        <v>1.3880320789636027</v>
      </c>
      <c r="H17" s="342">
        <v>6392</v>
      </c>
      <c r="I17" s="625">
        <f t="shared" si="1"/>
        <v>98.581122763726086</v>
      </c>
    </row>
    <row r="18" spans="2:9" x14ac:dyDescent="0.2">
      <c r="B18" s="620" t="s">
        <v>8</v>
      </c>
      <c r="C18" s="342">
        <f t="shared" si="0"/>
        <v>844</v>
      </c>
      <c r="D18" s="342">
        <v>38</v>
      </c>
      <c r="E18" s="625">
        <v>4.5023696682464456</v>
      </c>
      <c r="F18" s="342">
        <v>445</v>
      </c>
      <c r="G18" s="625">
        <v>52.725118483412324</v>
      </c>
      <c r="H18" s="342">
        <v>361</v>
      </c>
      <c r="I18" s="625">
        <f t="shared" si="1"/>
        <v>42.772511848341232</v>
      </c>
    </row>
    <row r="19" spans="2:9" x14ac:dyDescent="0.2">
      <c r="B19" s="620" t="s">
        <v>7</v>
      </c>
      <c r="C19" s="342">
        <f t="shared" si="0"/>
        <v>173</v>
      </c>
      <c r="D19" s="342">
        <v>8</v>
      </c>
      <c r="E19" s="625">
        <v>4.6242774566473983</v>
      </c>
      <c r="F19" s="342">
        <v>125</v>
      </c>
      <c r="G19" s="625">
        <v>72.25433526011561</v>
      </c>
      <c r="H19" s="342">
        <v>40</v>
      </c>
      <c r="I19" s="625">
        <f t="shared" si="1"/>
        <v>23.121387283236995</v>
      </c>
    </row>
    <row r="20" spans="2:9" x14ac:dyDescent="0.2">
      <c r="B20" s="620" t="s">
        <v>43</v>
      </c>
      <c r="C20" s="342">
        <f t="shared" si="0"/>
        <v>3627</v>
      </c>
      <c r="D20" s="342">
        <v>20</v>
      </c>
      <c r="E20" s="625">
        <v>0.55141990625861592</v>
      </c>
      <c r="F20" s="342">
        <v>1915</v>
      </c>
      <c r="G20" s="625">
        <v>52.798456024262478</v>
      </c>
      <c r="H20" s="342">
        <v>1692</v>
      </c>
      <c r="I20" s="625">
        <f t="shared" si="1"/>
        <v>46.650124069478913</v>
      </c>
    </row>
    <row r="21" spans="2:9" x14ac:dyDescent="0.2">
      <c r="B21" s="620" t="s">
        <v>44</v>
      </c>
      <c r="C21" s="342">
        <f t="shared" si="0"/>
        <v>69872</v>
      </c>
      <c r="D21" s="342">
        <v>10</v>
      </c>
      <c r="E21" s="625">
        <v>1.4311884588962676E-2</v>
      </c>
      <c r="F21" s="342">
        <v>4659</v>
      </c>
      <c r="G21" s="625">
        <v>6.6679070299977106</v>
      </c>
      <c r="H21" s="342">
        <v>65203</v>
      </c>
      <c r="I21" s="625">
        <f t="shared" si="1"/>
        <v>93.31778108541333</v>
      </c>
    </row>
    <row r="22" spans="2:9" x14ac:dyDescent="0.2">
      <c r="B22" s="620" t="s">
        <v>6</v>
      </c>
      <c r="C22" s="342">
        <f t="shared" si="0"/>
        <v>9989</v>
      </c>
      <c r="D22" s="342">
        <v>2058</v>
      </c>
      <c r="E22" s="625">
        <v>20.602662929222141</v>
      </c>
      <c r="F22" s="342">
        <v>1957</v>
      </c>
      <c r="G22" s="625">
        <v>19.591550705776353</v>
      </c>
      <c r="H22" s="342">
        <v>5974</v>
      </c>
      <c r="I22" s="625">
        <f t="shared" si="1"/>
        <v>59.805786365001502</v>
      </c>
    </row>
    <row r="23" spans="2:9" x14ac:dyDescent="0.2">
      <c r="B23" s="620" t="s">
        <v>5</v>
      </c>
      <c r="C23" s="342">
        <f t="shared" si="0"/>
        <v>6364</v>
      </c>
      <c r="D23" s="342">
        <v>25</v>
      </c>
      <c r="E23" s="625">
        <v>0.39283469516027653</v>
      </c>
      <c r="F23" s="342">
        <v>1666</v>
      </c>
      <c r="G23" s="625">
        <v>26.178504085480832</v>
      </c>
      <c r="H23" s="342">
        <v>4673</v>
      </c>
      <c r="I23" s="625">
        <f t="shared" si="1"/>
        <v>73.428661219358887</v>
      </c>
    </row>
    <row r="24" spans="2:9" x14ac:dyDescent="0.2">
      <c r="B24" s="620" t="s">
        <v>38</v>
      </c>
      <c r="C24" s="342">
        <f t="shared" si="0"/>
        <v>3145</v>
      </c>
      <c r="D24" s="342">
        <v>33</v>
      </c>
      <c r="E24" s="625">
        <v>1.0492845786963434</v>
      </c>
      <c r="F24" s="342">
        <v>18</v>
      </c>
      <c r="G24" s="625">
        <v>0.57233704292527821</v>
      </c>
      <c r="H24" s="342">
        <v>3094</v>
      </c>
      <c r="I24" s="625">
        <f t="shared" si="1"/>
        <v>98.378378378378386</v>
      </c>
    </row>
    <row r="25" spans="2:9" x14ac:dyDescent="0.2">
      <c r="B25" s="620" t="s">
        <v>45</v>
      </c>
      <c r="C25" s="342">
        <f t="shared" si="0"/>
        <v>10212</v>
      </c>
      <c r="D25" s="342">
        <v>503</v>
      </c>
      <c r="E25" s="625">
        <v>4.9255777516647079</v>
      </c>
      <c r="F25" s="342">
        <v>1578</v>
      </c>
      <c r="G25" s="625">
        <v>15.452408930669801</v>
      </c>
      <c r="H25" s="342">
        <v>8131</v>
      </c>
      <c r="I25" s="625">
        <f t="shared" si="1"/>
        <v>79.622013317665491</v>
      </c>
    </row>
    <row r="26" spans="2:9" x14ac:dyDescent="0.2">
      <c r="B26" s="620" t="s">
        <v>46</v>
      </c>
      <c r="C26" s="342">
        <f t="shared" si="0"/>
        <v>6928</v>
      </c>
      <c r="D26" s="342">
        <v>4</v>
      </c>
      <c r="E26" s="625">
        <v>5.7736720554272515E-2</v>
      </c>
      <c r="F26" s="342">
        <v>108</v>
      </c>
      <c r="G26" s="625">
        <v>1.5588914549653581</v>
      </c>
      <c r="H26" s="342">
        <v>6816</v>
      </c>
      <c r="I26" s="625">
        <f t="shared" si="1"/>
        <v>98.383371824480363</v>
      </c>
    </row>
    <row r="27" spans="2:9" x14ac:dyDescent="0.2">
      <c r="B27" s="620" t="s">
        <v>47</v>
      </c>
      <c r="C27" s="342">
        <f t="shared" si="0"/>
        <v>747</v>
      </c>
      <c r="D27" s="342">
        <v>205</v>
      </c>
      <c r="E27" s="625">
        <v>27.443105756358772</v>
      </c>
      <c r="F27" s="342">
        <v>25</v>
      </c>
      <c r="G27" s="625">
        <v>3.3467202141900936</v>
      </c>
      <c r="H27" s="342">
        <v>517</v>
      </c>
      <c r="I27" s="625">
        <f t="shared" si="1"/>
        <v>69.210174029451139</v>
      </c>
    </row>
    <row r="28" spans="2:9" x14ac:dyDescent="0.2">
      <c r="B28" s="620" t="s">
        <v>48</v>
      </c>
      <c r="C28" s="342">
        <f t="shared" si="0"/>
        <v>14282</v>
      </c>
      <c r="D28" s="342">
        <v>1614</v>
      </c>
      <c r="E28" s="625">
        <v>11.300938243943426</v>
      </c>
      <c r="F28" s="342">
        <v>3632</v>
      </c>
      <c r="G28" s="625">
        <v>25.430611959109367</v>
      </c>
      <c r="H28" s="342">
        <v>9036</v>
      </c>
      <c r="I28" s="625">
        <f t="shared" si="1"/>
        <v>63.268449796947202</v>
      </c>
    </row>
    <row r="29" spans="2:9" x14ac:dyDescent="0.2">
      <c r="B29" s="620" t="s">
        <v>49</v>
      </c>
      <c r="C29" s="342">
        <f t="shared" si="0"/>
        <v>1750</v>
      </c>
      <c r="D29" s="342">
        <v>466</v>
      </c>
      <c r="E29" s="625">
        <v>26.62857142857143</v>
      </c>
      <c r="F29" s="342">
        <v>823</v>
      </c>
      <c r="G29" s="625">
        <v>47.028571428571432</v>
      </c>
      <c r="H29" s="342">
        <v>461</v>
      </c>
      <c r="I29" s="625">
        <f t="shared" si="1"/>
        <v>26.342857142857142</v>
      </c>
    </row>
    <row r="30" spans="2:9" x14ac:dyDescent="0.2">
      <c r="B30" s="620" t="s">
        <v>4</v>
      </c>
      <c r="C30" s="342">
        <f t="shared" si="0"/>
        <v>327</v>
      </c>
      <c r="D30" s="342">
        <v>1</v>
      </c>
      <c r="E30" s="625">
        <v>0.3058103975535168</v>
      </c>
      <c r="F30" s="342">
        <v>130</v>
      </c>
      <c r="G30" s="625">
        <v>39.755351681957187</v>
      </c>
      <c r="H30" s="342">
        <v>196</v>
      </c>
      <c r="I30" s="625">
        <f t="shared" si="1"/>
        <v>59.938837920489298</v>
      </c>
    </row>
    <row r="31" spans="2:9" x14ac:dyDescent="0.2">
      <c r="B31" s="457" t="s">
        <v>3</v>
      </c>
      <c r="C31" s="334">
        <f>SUM(C13:C30)</f>
        <v>180745</v>
      </c>
      <c r="D31" s="334">
        <f>SUM(D13:D30)</f>
        <v>5015</v>
      </c>
      <c r="E31" s="626">
        <f t="shared" ref="E31" si="2">D31/C31*100</f>
        <v>2.7746272372679743</v>
      </c>
      <c r="F31" s="334">
        <f>SUM(F13:F30)</f>
        <v>20967</v>
      </c>
      <c r="G31" s="626">
        <f t="shared" ref="G31" si="3">F31/C31*100</f>
        <v>11.600320894077292</v>
      </c>
      <c r="H31" s="334">
        <f>SUM(H13:H30)</f>
        <v>154763</v>
      </c>
      <c r="I31" s="626">
        <f t="shared" si="1"/>
        <v>85.625051868654737</v>
      </c>
    </row>
    <row r="33" spans="2:2" x14ac:dyDescent="0.2">
      <c r="B33" s="849" t="s">
        <v>293</v>
      </c>
    </row>
  </sheetData>
  <mergeCells count="8">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56">
    <pageSetUpPr fitToPage="1"/>
  </sheetPr>
  <dimension ref="A1:N34"/>
  <sheetViews>
    <sheetView zoomScaleNormal="100" workbookViewId="0"/>
  </sheetViews>
  <sheetFormatPr baseColWidth="10" defaultColWidth="11.42578125" defaultRowHeight="12.75" x14ac:dyDescent="0.2"/>
  <cols>
    <col min="1" max="1" width="3.28515625" style="453" customWidth="1"/>
    <col min="2" max="2" width="28.42578125" style="453" customWidth="1"/>
    <col min="3" max="3" width="12.28515625" style="453" bestFit="1" customWidth="1"/>
    <col min="4" max="4" width="15.140625" style="453" customWidth="1"/>
    <col min="5" max="5" width="13.5703125" style="453" customWidth="1"/>
    <col min="6" max="6" width="1.140625" style="453" customWidth="1"/>
    <col min="7" max="7" width="12.42578125" style="453" customWidth="1"/>
    <col min="8" max="8" width="14.85546875" style="453" customWidth="1"/>
    <col min="9" max="9" width="1.140625" style="453" customWidth="1"/>
    <col min="10" max="10" width="12.42578125" style="453" customWidth="1"/>
    <col min="11" max="11" width="14.7109375" style="453" customWidth="1"/>
    <col min="12" max="16384" width="11.42578125" style="453"/>
  </cols>
  <sheetData>
    <row r="1" spans="1:14" s="446" customFormat="1" x14ac:dyDescent="0.2">
      <c r="A1" s="446" t="s">
        <v>102</v>
      </c>
      <c r="B1" s="446" t="s">
        <v>59</v>
      </c>
      <c r="M1" s="446" t="s">
        <v>87</v>
      </c>
    </row>
    <row r="2" spans="1:14" s="446" customFormat="1" x14ac:dyDescent="0.2"/>
    <row r="3" spans="1:14" s="446" customFormat="1" x14ac:dyDescent="0.2"/>
    <row r="4" spans="1:14" s="446" customFormat="1" x14ac:dyDescent="0.2"/>
    <row r="5" spans="1:14" s="446" customFormat="1" ht="16.5" customHeight="1" x14ac:dyDescent="0.2"/>
    <row r="6" spans="1:14" s="450" customFormat="1" ht="38.25" customHeight="1" x14ac:dyDescent="0.2">
      <c r="A6" s="447"/>
      <c r="B6" s="1222" t="s">
        <v>477</v>
      </c>
      <c r="C6" s="1222"/>
      <c r="D6" s="1222"/>
      <c r="E6" s="1222"/>
      <c r="F6" s="1222"/>
      <c r="G6" s="1222"/>
      <c r="H6" s="1222"/>
      <c r="I6" s="1222"/>
      <c r="J6" s="1222"/>
      <c r="K6" s="1222"/>
      <c r="L6" s="449"/>
      <c r="M6" s="449"/>
      <c r="N6" s="449"/>
    </row>
    <row r="7" spans="1:14" s="450" customFormat="1" ht="15.75" customHeight="1" x14ac:dyDescent="0.2">
      <c r="A7" s="447"/>
      <c r="B7" s="1223" t="str">
        <f>porsaad!B6</f>
        <v>Situación a 28 de febrero de 2023</v>
      </c>
      <c r="C7" s="1223"/>
      <c r="D7" s="1223"/>
      <c r="E7" s="1223"/>
      <c r="F7" s="1223"/>
      <c r="G7" s="1223"/>
      <c r="H7" s="1223"/>
      <c r="I7" s="1223"/>
      <c r="J7" s="1223"/>
      <c r="K7" s="1223"/>
      <c r="L7" s="452"/>
      <c r="M7" s="452"/>
      <c r="N7" s="452"/>
    </row>
    <row r="8" spans="1:14" ht="8.25" customHeight="1" x14ac:dyDescent="0.2"/>
    <row r="9" spans="1:14" ht="15" customHeight="1" x14ac:dyDescent="0.2">
      <c r="B9" s="1224" t="s">
        <v>15</v>
      </c>
      <c r="C9" s="1227" t="s">
        <v>32</v>
      </c>
      <c r="D9" s="1230" t="s">
        <v>220</v>
      </c>
      <c r="E9" s="1231"/>
      <c r="F9" s="793"/>
      <c r="G9" s="1230" t="s">
        <v>295</v>
      </c>
      <c r="H9" s="1231"/>
      <c r="I9" s="793"/>
      <c r="J9" s="1230" t="s">
        <v>294</v>
      </c>
      <c r="K9" s="1231"/>
    </row>
    <row r="10" spans="1:14" ht="15.75" customHeight="1" x14ac:dyDescent="0.2">
      <c r="B10" s="1225"/>
      <c r="C10" s="1228"/>
      <c r="D10" s="1237"/>
      <c r="E10" s="1238"/>
      <c r="F10" s="793"/>
      <c r="G10" s="1237"/>
      <c r="H10" s="1238"/>
      <c r="I10" s="793"/>
      <c r="J10" s="1237"/>
      <c r="K10" s="1238"/>
    </row>
    <row r="11" spans="1:14" ht="15" x14ac:dyDescent="0.2">
      <c r="B11" s="1225"/>
      <c r="C11" s="1228"/>
      <c r="D11" s="1237"/>
      <c r="E11" s="1238"/>
      <c r="F11" s="793"/>
      <c r="G11" s="1237"/>
      <c r="H11" s="1238"/>
      <c r="I11" s="793"/>
      <c r="J11" s="1237"/>
      <c r="K11" s="1238"/>
    </row>
    <row r="12" spans="1:14" ht="21.75" customHeight="1" x14ac:dyDescent="0.2">
      <c r="B12" s="1225"/>
      <c r="C12" s="1229"/>
      <c r="D12" s="1232"/>
      <c r="E12" s="1233"/>
      <c r="F12" s="793"/>
      <c r="G12" s="1232"/>
      <c r="H12" s="1233"/>
      <c r="I12" s="793"/>
      <c r="J12" s="1232"/>
      <c r="K12" s="1233"/>
    </row>
    <row r="13" spans="1:14" ht="24.75" customHeight="1" x14ac:dyDescent="0.2">
      <c r="B13" s="1226"/>
      <c r="C13" s="621" t="s">
        <v>12</v>
      </c>
      <c r="D13" s="621" t="s">
        <v>12</v>
      </c>
      <c r="E13" s="850" t="s">
        <v>196</v>
      </c>
      <c r="F13" s="622"/>
      <c r="G13" s="621" t="s">
        <v>12</v>
      </c>
      <c r="H13" s="850" t="s">
        <v>296</v>
      </c>
      <c r="I13" s="622"/>
      <c r="J13" s="621" t="s">
        <v>12</v>
      </c>
      <c r="K13" s="623" t="s">
        <v>196</v>
      </c>
    </row>
    <row r="14" spans="1:14" ht="12.75" customHeight="1" x14ac:dyDescent="0.2">
      <c r="B14" s="619" t="s">
        <v>11</v>
      </c>
      <c r="C14" s="336">
        <f>'21solsaad'!D10</f>
        <v>424055</v>
      </c>
      <c r="D14" s="336">
        <f>'10pendResol'!H13</f>
        <v>32416</v>
      </c>
      <c r="E14" s="486">
        <f>D14/$C14*100</f>
        <v>7.6442914244614499</v>
      </c>
      <c r="F14" s="339"/>
      <c r="G14" s="338">
        <f>'10pendPrest'!H13</f>
        <v>36460</v>
      </c>
      <c r="H14" s="488">
        <f t="shared" ref="H14:H32" si="0">G14/$J14*100</f>
        <v>52.935710552296875</v>
      </c>
      <c r="I14" s="339"/>
      <c r="J14" s="336">
        <f t="shared" ref="J14:J31" si="1">D14+G14</f>
        <v>68876</v>
      </c>
      <c r="K14" s="488">
        <f t="shared" ref="K14:K32" si="2">J14/C14*100</f>
        <v>16.242232729245025</v>
      </c>
    </row>
    <row r="15" spans="1:14" x14ac:dyDescent="0.2">
      <c r="B15" s="620" t="s">
        <v>10</v>
      </c>
      <c r="C15" s="342">
        <f>'21solsaad'!D11</f>
        <v>51265</v>
      </c>
      <c r="D15" s="342">
        <f>'10pendResol'!H14</f>
        <v>235</v>
      </c>
      <c r="E15" s="486">
        <f t="shared" ref="E15:E31" si="3">D15/$C15*100</f>
        <v>0.45840241880425242</v>
      </c>
      <c r="F15" s="339"/>
      <c r="G15" s="339">
        <f>'10pendPrest'!H14</f>
        <v>1023</v>
      </c>
      <c r="H15" s="489">
        <f t="shared" si="0"/>
        <v>81.319554848966618</v>
      </c>
      <c r="I15" s="339"/>
      <c r="J15" s="342">
        <f t="shared" si="1"/>
        <v>1258</v>
      </c>
      <c r="K15" s="489">
        <f t="shared" si="2"/>
        <v>2.4539159270457427</v>
      </c>
    </row>
    <row r="16" spans="1:14" x14ac:dyDescent="0.2">
      <c r="B16" s="620" t="s">
        <v>40</v>
      </c>
      <c r="C16" s="342">
        <f>'21solsaad'!D12</f>
        <v>44688</v>
      </c>
      <c r="D16" s="342">
        <f>'10pendResol'!H15</f>
        <v>656</v>
      </c>
      <c r="E16" s="486">
        <f t="shared" si="3"/>
        <v>1.4679556032939491</v>
      </c>
      <c r="F16" s="339"/>
      <c r="G16" s="339">
        <f>'10pendPrest'!H15</f>
        <v>2565</v>
      </c>
      <c r="H16" s="489">
        <f t="shared" si="0"/>
        <v>79.633654144675575</v>
      </c>
      <c r="I16" s="339"/>
      <c r="J16" s="342">
        <f t="shared" si="1"/>
        <v>3221</v>
      </c>
      <c r="K16" s="489">
        <f t="shared" si="2"/>
        <v>7.2077515216612955</v>
      </c>
    </row>
    <row r="17" spans="2:11" x14ac:dyDescent="0.2">
      <c r="B17" s="620" t="s">
        <v>41</v>
      </c>
      <c r="C17" s="342">
        <f>'21solsaad'!D13</f>
        <v>40305</v>
      </c>
      <c r="D17" s="342">
        <f>'10pendResol'!H16</f>
        <v>848</v>
      </c>
      <c r="E17" s="486">
        <f t="shared" si="3"/>
        <v>2.1039573253938717</v>
      </c>
      <c r="F17" s="339"/>
      <c r="G17" s="339">
        <f>'10pendPrest'!H16</f>
        <v>2129</v>
      </c>
      <c r="H17" s="489">
        <f t="shared" si="0"/>
        <v>71.51494793416191</v>
      </c>
      <c r="I17" s="339"/>
      <c r="J17" s="342">
        <f t="shared" si="1"/>
        <v>2977</v>
      </c>
      <c r="K17" s="489">
        <f t="shared" si="2"/>
        <v>7.3861803746433443</v>
      </c>
    </row>
    <row r="18" spans="2:11" x14ac:dyDescent="0.2">
      <c r="B18" s="620" t="s">
        <v>9</v>
      </c>
      <c r="C18" s="342">
        <f>'21solsaad'!D14</f>
        <v>57844</v>
      </c>
      <c r="D18" s="342">
        <f>'10pendResol'!H17</f>
        <v>8999</v>
      </c>
      <c r="E18" s="486">
        <f>D18/$C18*100</f>
        <v>15.557361178341747</v>
      </c>
      <c r="F18" s="339"/>
      <c r="G18" s="339">
        <f>'10pendPrest'!H17</f>
        <v>6392</v>
      </c>
      <c r="H18" s="489">
        <f t="shared" si="0"/>
        <v>41.530764732635959</v>
      </c>
      <c r="I18" s="339"/>
      <c r="J18" s="342">
        <f t="shared" si="1"/>
        <v>15391</v>
      </c>
      <c r="K18" s="489">
        <f t="shared" si="2"/>
        <v>26.60777262983196</v>
      </c>
    </row>
    <row r="19" spans="2:11" x14ac:dyDescent="0.2">
      <c r="B19" s="620" t="s">
        <v>8</v>
      </c>
      <c r="C19" s="342">
        <f>'21solsaad'!D15</f>
        <v>23452</v>
      </c>
      <c r="D19" s="342">
        <f>'10pendResol'!H18</f>
        <v>591</v>
      </c>
      <c r="E19" s="486">
        <f t="shared" si="3"/>
        <v>2.5200409346750807</v>
      </c>
      <c r="F19" s="339"/>
      <c r="G19" s="339">
        <f>'10pendPrest'!H18</f>
        <v>361</v>
      </c>
      <c r="H19" s="489">
        <f t="shared" si="0"/>
        <v>37.920168067226889</v>
      </c>
      <c r="I19" s="339"/>
      <c r="J19" s="342">
        <f t="shared" si="1"/>
        <v>952</v>
      </c>
      <c r="K19" s="489">
        <f t="shared" si="2"/>
        <v>4.059355278867474</v>
      </c>
    </row>
    <row r="20" spans="2:11" x14ac:dyDescent="0.2">
      <c r="B20" s="620" t="s">
        <v>7</v>
      </c>
      <c r="C20" s="342">
        <f>'21solsaad'!D16</f>
        <v>148272</v>
      </c>
      <c r="D20" s="342">
        <f>'10pendResol'!H19</f>
        <v>2877</v>
      </c>
      <c r="E20" s="486">
        <f t="shared" si="3"/>
        <v>1.940352865004856</v>
      </c>
      <c r="F20" s="339"/>
      <c r="G20" s="339">
        <f>'10pendPrest'!H19</f>
        <v>40</v>
      </c>
      <c r="H20" s="489">
        <f t="shared" si="0"/>
        <v>1.3712718546451834</v>
      </c>
      <c r="I20" s="339"/>
      <c r="J20" s="342">
        <f t="shared" si="1"/>
        <v>2917</v>
      </c>
      <c r="K20" s="489">
        <f t="shared" si="2"/>
        <v>1.9673303118592858</v>
      </c>
    </row>
    <row r="21" spans="2:11" x14ac:dyDescent="0.2">
      <c r="B21" s="620" t="s">
        <v>43</v>
      </c>
      <c r="C21" s="342">
        <f>'21solsaad'!D17</f>
        <v>91964</v>
      </c>
      <c r="D21" s="342">
        <f>'10pendResol'!H20</f>
        <v>903</v>
      </c>
      <c r="E21" s="486">
        <f t="shared" si="3"/>
        <v>0.9819059632029925</v>
      </c>
      <c r="F21" s="339"/>
      <c r="G21" s="339">
        <f>'10pendPrest'!H20</f>
        <v>1692</v>
      </c>
      <c r="H21" s="489">
        <f t="shared" si="0"/>
        <v>65.202312138728331</v>
      </c>
      <c r="I21" s="339"/>
      <c r="J21" s="342">
        <f t="shared" si="1"/>
        <v>2595</v>
      </c>
      <c r="K21" s="489">
        <f t="shared" si="2"/>
        <v>2.821756339437171</v>
      </c>
    </row>
    <row r="22" spans="2:11" x14ac:dyDescent="0.2">
      <c r="B22" s="620" t="s">
        <v>44</v>
      </c>
      <c r="C22" s="342">
        <f>'21solsaad'!D18</f>
        <v>359267</v>
      </c>
      <c r="D22" s="342">
        <f>'10pendResol'!H21</f>
        <v>5158</v>
      </c>
      <c r="E22" s="486">
        <f t="shared" si="3"/>
        <v>1.4357010245861712</v>
      </c>
      <c r="F22" s="339"/>
      <c r="G22" s="339">
        <f>'10pendPrest'!H21</f>
        <v>65203</v>
      </c>
      <c r="H22" s="489">
        <f t="shared" si="0"/>
        <v>92.669234376998617</v>
      </c>
      <c r="I22" s="339"/>
      <c r="J22" s="342">
        <f t="shared" si="1"/>
        <v>70361</v>
      </c>
      <c r="K22" s="489">
        <f t="shared" si="2"/>
        <v>19.58459864112206</v>
      </c>
    </row>
    <row r="23" spans="2:11" x14ac:dyDescent="0.2">
      <c r="B23" s="620" t="s">
        <v>6</v>
      </c>
      <c r="C23" s="342">
        <f>'21solsaad'!D19</f>
        <v>187770</v>
      </c>
      <c r="D23" s="342">
        <f>'10pendResol'!H22</f>
        <v>6545</v>
      </c>
      <c r="E23" s="486">
        <f t="shared" si="3"/>
        <v>3.4856473345049794</v>
      </c>
      <c r="F23" s="339"/>
      <c r="G23" s="339">
        <f>'10pendPrest'!H22</f>
        <v>5974</v>
      </c>
      <c r="H23" s="489">
        <f t="shared" si="0"/>
        <v>47.719466411055194</v>
      </c>
      <c r="I23" s="339"/>
      <c r="J23" s="342">
        <f t="shared" si="1"/>
        <v>12519</v>
      </c>
      <c r="K23" s="489">
        <f t="shared" si="2"/>
        <v>6.6671992331043306</v>
      </c>
    </row>
    <row r="24" spans="2:11" x14ac:dyDescent="0.2">
      <c r="B24" s="620" t="s">
        <v>5</v>
      </c>
      <c r="C24" s="342">
        <f>'21solsaad'!D20</f>
        <v>56885</v>
      </c>
      <c r="D24" s="342">
        <f>'10pendResol'!H23</f>
        <v>651</v>
      </c>
      <c r="E24" s="486">
        <f t="shared" si="3"/>
        <v>1.1444141689373297</v>
      </c>
      <c r="F24" s="339"/>
      <c r="G24" s="339">
        <f>'10pendPrest'!H23</f>
        <v>4673</v>
      </c>
      <c r="H24" s="489">
        <f t="shared" si="0"/>
        <v>87.772351615326826</v>
      </c>
      <c r="I24" s="339"/>
      <c r="J24" s="342">
        <f t="shared" si="1"/>
        <v>5324</v>
      </c>
      <c r="K24" s="489">
        <f t="shared" si="2"/>
        <v>9.3592335413553656</v>
      </c>
    </row>
    <row r="25" spans="2:11" x14ac:dyDescent="0.2">
      <c r="B25" s="620" t="s">
        <v>38</v>
      </c>
      <c r="C25" s="342">
        <f>'21solsaad'!D21</f>
        <v>80413</v>
      </c>
      <c r="D25" s="342">
        <f>'10pendResol'!H24</f>
        <v>734</v>
      </c>
      <c r="E25" s="486">
        <f t="shared" si="3"/>
        <v>0.91278773332670093</v>
      </c>
      <c r="F25" s="339"/>
      <c r="G25" s="339">
        <f>'10pendPrest'!H24</f>
        <v>3094</v>
      </c>
      <c r="H25" s="489">
        <f t="shared" si="0"/>
        <v>80.825496342737722</v>
      </c>
      <c r="I25" s="339"/>
      <c r="J25" s="342">
        <f t="shared" si="1"/>
        <v>3828</v>
      </c>
      <c r="K25" s="489">
        <f t="shared" si="2"/>
        <v>4.760424309502195</v>
      </c>
    </row>
    <row r="26" spans="2:11" x14ac:dyDescent="0.2">
      <c r="B26" s="620" t="s">
        <v>45</v>
      </c>
      <c r="C26" s="342">
        <f>'21solsaad'!D22</f>
        <v>225177</v>
      </c>
      <c r="D26" s="342">
        <f>'10pendResol'!H25</f>
        <v>90</v>
      </c>
      <c r="E26" s="486">
        <f t="shared" si="3"/>
        <v>3.9968558067653447E-2</v>
      </c>
      <c r="F26" s="339"/>
      <c r="G26" s="339">
        <f>'10pendPrest'!H25</f>
        <v>8131</v>
      </c>
      <c r="H26" s="489">
        <f t="shared" si="0"/>
        <v>98.905242671207887</v>
      </c>
      <c r="I26" s="339"/>
      <c r="J26" s="342">
        <f t="shared" si="1"/>
        <v>8221</v>
      </c>
      <c r="K26" s="489">
        <f t="shared" si="2"/>
        <v>3.650905731935322</v>
      </c>
    </row>
    <row r="27" spans="2:11" x14ac:dyDescent="0.2">
      <c r="B27" s="620" t="s">
        <v>46</v>
      </c>
      <c r="C27" s="342">
        <f>'21solsaad'!D23</f>
        <v>56203</v>
      </c>
      <c r="D27" s="342">
        <f>'10pendResol'!H26</f>
        <v>2387</v>
      </c>
      <c r="E27" s="486">
        <f t="shared" si="3"/>
        <v>4.2471042471042466</v>
      </c>
      <c r="F27" s="339"/>
      <c r="G27" s="339">
        <f>'10pendPrest'!H26</f>
        <v>6816</v>
      </c>
      <c r="H27" s="489">
        <f t="shared" si="0"/>
        <v>74.062805606867315</v>
      </c>
      <c r="I27" s="339"/>
      <c r="J27" s="342">
        <f t="shared" si="1"/>
        <v>9203</v>
      </c>
      <c r="K27" s="489">
        <f t="shared" si="2"/>
        <v>16.374570752450936</v>
      </c>
    </row>
    <row r="28" spans="2:11" x14ac:dyDescent="0.2">
      <c r="B28" s="620" t="s">
        <v>47</v>
      </c>
      <c r="C28" s="342">
        <f>'21solsaad'!D24</f>
        <v>21382</v>
      </c>
      <c r="D28" s="342">
        <f>'10pendResol'!H27</f>
        <v>61</v>
      </c>
      <c r="E28" s="486">
        <f t="shared" si="3"/>
        <v>0.28528668973903282</v>
      </c>
      <c r="F28" s="339"/>
      <c r="G28" s="339">
        <f>'10pendPrest'!H27</f>
        <v>517</v>
      </c>
      <c r="H28" s="489">
        <f t="shared" si="0"/>
        <v>89.446366782006919</v>
      </c>
      <c r="I28" s="339"/>
      <c r="J28" s="342">
        <f t="shared" si="1"/>
        <v>578</v>
      </c>
      <c r="K28" s="489">
        <f t="shared" si="2"/>
        <v>2.7032083060518195</v>
      </c>
    </row>
    <row r="29" spans="2:11" x14ac:dyDescent="0.2">
      <c r="B29" s="620" t="s">
        <v>48</v>
      </c>
      <c r="C29" s="342">
        <f>'21solsaad'!D25</f>
        <v>109999</v>
      </c>
      <c r="D29" s="342">
        <f>'10pendResol'!H28</f>
        <v>457</v>
      </c>
      <c r="E29" s="486">
        <f t="shared" si="3"/>
        <v>0.41545832234838503</v>
      </c>
      <c r="F29" s="339"/>
      <c r="G29" s="339">
        <f>'10pendPrest'!H28</f>
        <v>9036</v>
      </c>
      <c r="H29" s="489">
        <f t="shared" si="0"/>
        <v>95.185926472137368</v>
      </c>
      <c r="I29" s="339"/>
      <c r="J29" s="342">
        <f t="shared" si="1"/>
        <v>9493</v>
      </c>
      <c r="K29" s="489">
        <f t="shared" si="2"/>
        <v>8.6300784552586851</v>
      </c>
    </row>
    <row r="30" spans="2:11" x14ac:dyDescent="0.2">
      <c r="B30" s="620" t="s">
        <v>49</v>
      </c>
      <c r="C30" s="342">
        <f>'21solsaad'!D26</f>
        <v>14280</v>
      </c>
      <c r="D30" s="342">
        <f>'10pendResol'!H29</f>
        <v>9</v>
      </c>
      <c r="E30" s="486">
        <f t="shared" si="3"/>
        <v>6.3025210084033612E-2</v>
      </c>
      <c r="F30" s="339"/>
      <c r="G30" s="339">
        <f>'10pendPrest'!H29</f>
        <v>461</v>
      </c>
      <c r="H30" s="489">
        <f t="shared" si="0"/>
        <v>98.085106382978722</v>
      </c>
      <c r="I30" s="339"/>
      <c r="J30" s="342">
        <f t="shared" si="1"/>
        <v>470</v>
      </c>
      <c r="K30" s="489">
        <f t="shared" si="2"/>
        <v>3.2913165266106446</v>
      </c>
    </row>
    <row r="31" spans="2:11" x14ac:dyDescent="0.2">
      <c r="B31" s="620" t="s">
        <v>4</v>
      </c>
      <c r="C31" s="342">
        <f>'21solsaad'!D27</f>
        <v>4984</v>
      </c>
      <c r="D31" s="342">
        <f>'10pendResol'!H30</f>
        <v>41</v>
      </c>
      <c r="E31" s="486">
        <f t="shared" si="3"/>
        <v>0.82263242375601919</v>
      </c>
      <c r="F31" s="339"/>
      <c r="G31" s="339">
        <f>'10pendPrest'!H30</f>
        <v>196</v>
      </c>
      <c r="H31" s="489">
        <f t="shared" si="0"/>
        <v>82.700421940928265</v>
      </c>
      <c r="I31" s="339"/>
      <c r="J31" s="342">
        <f t="shared" si="1"/>
        <v>237</v>
      </c>
      <c r="K31" s="489">
        <f t="shared" si="2"/>
        <v>4.7552166934189408</v>
      </c>
    </row>
    <row r="32" spans="2:11" x14ac:dyDescent="0.2">
      <c r="B32" s="457" t="s">
        <v>3</v>
      </c>
      <c r="C32" s="334">
        <f>SUM(C14:C31)</f>
        <v>1998205</v>
      </c>
      <c r="D32" s="334">
        <f>SUM(D14:D31)</f>
        <v>63658</v>
      </c>
      <c r="E32" s="487">
        <f>D32/$C32*100</f>
        <v>3.1857592188989621</v>
      </c>
      <c r="F32" s="350"/>
      <c r="G32" s="340">
        <f>SUM(G14:G31)</f>
        <v>154763</v>
      </c>
      <c r="H32" s="490">
        <f t="shared" si="0"/>
        <v>70.855366471172644</v>
      </c>
      <c r="I32" s="350"/>
      <c r="J32" s="334">
        <f>SUM(J14:J31)</f>
        <v>218421</v>
      </c>
      <c r="K32" s="490">
        <f t="shared" si="2"/>
        <v>10.930860447251408</v>
      </c>
    </row>
    <row r="34" spans="2:2" x14ac:dyDescent="0.2">
      <c r="B34" s="849" t="s">
        <v>293</v>
      </c>
    </row>
  </sheetData>
  <mergeCells count="7">
    <mergeCell ref="B6:K6"/>
    <mergeCell ref="B7:K7"/>
    <mergeCell ref="C9:C12"/>
    <mergeCell ref="B9:B13"/>
    <mergeCell ref="J9:K12"/>
    <mergeCell ref="D9:E12"/>
    <mergeCell ref="G9:H12"/>
  </mergeCells>
  <printOptions horizontalCentered="1"/>
  <pageMargins left="0" right="0" top="0.43307086614173229" bottom="0.43307086614173229" header="0" footer="0"/>
  <pageSetup paperSize="9"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81">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2" customFormat="1" x14ac:dyDescent="0.2"/>
    <row r="2" spans="1:17" s="362" customFormat="1" x14ac:dyDescent="0.2"/>
    <row r="3" spans="1:17" s="362" customFormat="1" x14ac:dyDescent="0.2"/>
    <row r="4" spans="1:17" s="362" customFormat="1" x14ac:dyDescent="0.2"/>
    <row r="5" spans="1:17" s="362" customFormat="1" ht="16.5" customHeight="1" x14ac:dyDescent="0.2"/>
    <row r="6" spans="1:17" s="7" customFormat="1" ht="24.75" customHeight="1" x14ac:dyDescent="0.2">
      <c r="A6" s="365"/>
      <c r="B6" s="1196" t="s">
        <v>478</v>
      </c>
      <c r="C6" s="1196"/>
      <c r="D6" s="1196"/>
      <c r="E6" s="1196"/>
      <c r="F6" s="1196"/>
      <c r="G6" s="1196"/>
      <c r="H6" s="1196"/>
      <c r="I6" s="1196"/>
      <c r="J6" s="1196"/>
      <c r="K6" s="1196"/>
      <c r="L6" s="1196"/>
      <c r="M6" s="1196"/>
      <c r="N6" s="1196"/>
      <c r="O6" s="390"/>
    </row>
    <row r="7" spans="1:17" s="7" customFormat="1" ht="11.25" customHeight="1" x14ac:dyDescent="0.2">
      <c r="A7" s="365"/>
      <c r="B7" s="1196"/>
      <c r="C7" s="1196"/>
      <c r="D7" s="1196"/>
      <c r="E7" s="1196"/>
      <c r="F7" s="1196"/>
      <c r="G7" s="1196"/>
      <c r="H7" s="1196"/>
      <c r="I7" s="1196"/>
      <c r="J7" s="1196"/>
      <c r="K7" s="1196"/>
      <c r="L7" s="1196"/>
      <c r="M7" s="1196"/>
      <c r="N7" s="1196"/>
      <c r="O7" s="390"/>
    </row>
    <row r="8" spans="1:17" s="7" customFormat="1" ht="15.75" customHeight="1" x14ac:dyDescent="0.2">
      <c r="A8" s="365"/>
      <c r="B8" s="1197" t="s">
        <v>493</v>
      </c>
      <c r="C8" s="1197"/>
      <c r="D8" s="1197"/>
      <c r="E8" s="1197"/>
      <c r="F8" s="1197"/>
      <c r="G8" s="1197"/>
      <c r="H8" s="1197"/>
      <c r="I8" s="1197"/>
      <c r="J8" s="1197"/>
      <c r="K8" s="1197"/>
      <c r="L8" s="1197"/>
      <c r="M8" s="1197"/>
      <c r="N8" s="1197"/>
      <c r="O8" s="427"/>
      <c r="P8" s="427"/>
      <c r="Q8" s="427"/>
    </row>
    <row r="9" spans="1:17" s="362" customFormat="1" ht="6" customHeight="1" x14ac:dyDescent="0.2">
      <c r="A9" s="366"/>
      <c r="B9"/>
      <c r="C9"/>
      <c r="D9"/>
      <c r="E9"/>
      <c r="F9"/>
      <c r="G9"/>
      <c r="H9"/>
      <c r="I9"/>
      <c r="J9"/>
      <c r="K9"/>
      <c r="L9"/>
      <c r="M9"/>
      <c r="N9"/>
      <c r="O9"/>
      <c r="P9"/>
      <c r="Q9"/>
    </row>
    <row r="10" spans="1:17" s="391" customFormat="1" x14ac:dyDescent="0.2"/>
    <row r="11" spans="1:17" s="391" customFormat="1" x14ac:dyDescent="0.2">
      <c r="C11" s="1198" t="s">
        <v>3</v>
      </c>
      <c r="D11" s="1198"/>
      <c r="E11" s="1198"/>
      <c r="L11" s="391">
        <v>1</v>
      </c>
      <c r="M11" s="391">
        <v>3</v>
      </c>
      <c r="N11" s="391">
        <v>4</v>
      </c>
      <c r="O11" s="391">
        <v>5</v>
      </c>
      <c r="P11" s="391">
        <v>6</v>
      </c>
    </row>
    <row r="12" spans="1:17" s="391" customFormat="1" ht="15" x14ac:dyDescent="0.25">
      <c r="C12" s="391" t="s">
        <v>219</v>
      </c>
      <c r="D12" s="391" t="s">
        <v>103</v>
      </c>
      <c r="E12" s="391" t="s">
        <v>104</v>
      </c>
      <c r="F12" s="391" t="s">
        <v>105</v>
      </c>
      <c r="G12" s="391" t="s">
        <v>106</v>
      </c>
      <c r="I12" s="392"/>
      <c r="J12" s="392"/>
      <c r="K12" s="392" t="s">
        <v>107</v>
      </c>
      <c r="L12" s="391" t="s">
        <v>108</v>
      </c>
      <c r="M12" s="391" t="s">
        <v>109</v>
      </c>
      <c r="N12" s="391" t="s">
        <v>110</v>
      </c>
      <c r="O12" s="391" t="s">
        <v>111</v>
      </c>
      <c r="P12" s="391" t="s">
        <v>112</v>
      </c>
      <c r="Q12" s="391" t="s">
        <v>113</v>
      </c>
    </row>
    <row r="13" spans="1:17" s="391" customFormat="1" ht="15" x14ac:dyDescent="0.25">
      <c r="B13" s="391" t="s">
        <v>11</v>
      </c>
      <c r="C13" s="393">
        <v>308138</v>
      </c>
      <c r="D13" s="393">
        <v>270247</v>
      </c>
      <c r="E13" s="393">
        <v>37891</v>
      </c>
      <c r="F13" s="394">
        <v>0.87703236861406253</v>
      </c>
      <c r="G13" s="394">
        <v>0.12296763138593747</v>
      </c>
      <c r="I13" s="392">
        <v>14</v>
      </c>
      <c r="J13" s="392">
        <v>1</v>
      </c>
      <c r="K13" s="392">
        <v>8</v>
      </c>
      <c r="L13" s="391" t="s">
        <v>7</v>
      </c>
      <c r="M13" s="393">
        <v>115546</v>
      </c>
      <c r="N13" s="393">
        <v>173</v>
      </c>
      <c r="O13" s="394">
        <f t="shared" ref="O13:P28" si="0">INDEX($B$13:$G$32,$K13,O$11)</f>
        <v>0.99850499917904578</v>
      </c>
      <c r="P13" s="394">
        <f t="shared" si="0"/>
        <v>1.4950008209542081E-3</v>
      </c>
      <c r="Q13" s="394">
        <f>$F$32</f>
        <v>0.87951498021857888</v>
      </c>
    </row>
    <row r="14" spans="1:17" s="391" customFormat="1" ht="15" x14ac:dyDescent="0.25">
      <c r="B14" s="391" t="s">
        <v>10</v>
      </c>
      <c r="C14" s="393">
        <v>39381</v>
      </c>
      <c r="D14" s="393">
        <v>37626</v>
      </c>
      <c r="E14" s="393">
        <v>1755</v>
      </c>
      <c r="F14" s="394">
        <v>0.95543536223051728</v>
      </c>
      <c r="G14" s="394">
        <v>4.4564637769482746E-2</v>
      </c>
      <c r="I14" s="392">
        <v>3</v>
      </c>
      <c r="J14" s="392">
        <v>2</v>
      </c>
      <c r="K14" s="392">
        <v>13</v>
      </c>
      <c r="L14" s="391" t="s">
        <v>38</v>
      </c>
      <c r="M14" s="393">
        <v>69070</v>
      </c>
      <c r="N14" s="393">
        <v>3145</v>
      </c>
      <c r="O14" s="394">
        <f t="shared" si="0"/>
        <v>0.95644949110295641</v>
      </c>
      <c r="P14" s="394">
        <f t="shared" si="0"/>
        <v>4.3550508897043552E-2</v>
      </c>
      <c r="Q14" s="394">
        <f t="shared" ref="Q14:Q32" si="1">$F$32</f>
        <v>0.87951498021857888</v>
      </c>
    </row>
    <row r="15" spans="1:17" s="391" customFormat="1" ht="15" x14ac:dyDescent="0.25">
      <c r="B15" s="391" t="s">
        <v>40</v>
      </c>
      <c r="C15" s="393">
        <v>31885</v>
      </c>
      <c r="D15" s="393">
        <v>28697</v>
      </c>
      <c r="E15" s="393">
        <v>3188</v>
      </c>
      <c r="F15" s="394">
        <v>0.90001568135486909</v>
      </c>
      <c r="G15" s="394">
        <v>9.9984318645130937E-2</v>
      </c>
      <c r="I15" s="392">
        <v>10</v>
      </c>
      <c r="J15" s="392">
        <v>3</v>
      </c>
      <c r="K15" s="392">
        <v>2</v>
      </c>
      <c r="L15" s="391" t="s">
        <v>10</v>
      </c>
      <c r="M15" s="393">
        <v>37626</v>
      </c>
      <c r="N15" s="393">
        <v>1755</v>
      </c>
      <c r="O15" s="394">
        <f t="shared" si="0"/>
        <v>0.95543536223051728</v>
      </c>
      <c r="P15" s="394">
        <f t="shared" si="0"/>
        <v>4.4564637769482746E-2</v>
      </c>
      <c r="Q15" s="394">
        <f t="shared" si="1"/>
        <v>0.87951498021857888</v>
      </c>
    </row>
    <row r="16" spans="1:17" s="391" customFormat="1" ht="15" x14ac:dyDescent="0.25">
      <c r="B16" s="391" t="s">
        <v>41</v>
      </c>
      <c r="C16" s="393">
        <v>29961</v>
      </c>
      <c r="D16" s="393">
        <v>26794</v>
      </c>
      <c r="E16" s="393">
        <v>3167</v>
      </c>
      <c r="F16" s="394">
        <v>0.89429591802676811</v>
      </c>
      <c r="G16" s="394">
        <v>0.10570408197323186</v>
      </c>
      <c r="I16" s="392">
        <v>11</v>
      </c>
      <c r="J16" s="392">
        <v>4</v>
      </c>
      <c r="K16" s="392">
        <v>6</v>
      </c>
      <c r="L16" s="391" t="s">
        <v>8</v>
      </c>
      <c r="M16" s="393">
        <v>17830</v>
      </c>
      <c r="N16" s="393">
        <v>844</v>
      </c>
      <c r="O16" s="394">
        <f t="shared" si="0"/>
        <v>0.95480347006533151</v>
      </c>
      <c r="P16" s="394">
        <f t="shared" si="0"/>
        <v>4.5196529934668522E-2</v>
      </c>
      <c r="Q16" s="394">
        <f t="shared" si="1"/>
        <v>0.87951498021857888</v>
      </c>
    </row>
    <row r="17" spans="2:17" s="391" customFormat="1" ht="15" x14ac:dyDescent="0.25">
      <c r="B17" s="391" t="s">
        <v>9</v>
      </c>
      <c r="C17" s="393">
        <v>42250</v>
      </c>
      <c r="D17" s="393">
        <v>35766</v>
      </c>
      <c r="E17" s="393">
        <v>6484</v>
      </c>
      <c r="F17" s="394">
        <v>0.84653254437869818</v>
      </c>
      <c r="G17" s="394">
        <v>0.15346745562130176</v>
      </c>
      <c r="I17" s="392">
        <v>15</v>
      </c>
      <c r="J17" s="392">
        <v>5</v>
      </c>
      <c r="K17" s="392">
        <v>17</v>
      </c>
      <c r="L17" s="391" t="s">
        <v>47</v>
      </c>
      <c r="M17" s="393">
        <v>15327</v>
      </c>
      <c r="N17" s="393">
        <v>747</v>
      </c>
      <c r="O17" s="394">
        <f t="shared" si="0"/>
        <v>0.9535274356103024</v>
      </c>
      <c r="P17" s="394">
        <f t="shared" si="0"/>
        <v>4.647256438969765E-2</v>
      </c>
      <c r="Q17" s="394">
        <f t="shared" si="1"/>
        <v>0.87951498021857888</v>
      </c>
    </row>
    <row r="18" spans="2:17" s="391" customFormat="1" ht="15" x14ac:dyDescent="0.25">
      <c r="B18" s="391" t="s">
        <v>8</v>
      </c>
      <c r="C18" s="393">
        <v>18674</v>
      </c>
      <c r="D18" s="393">
        <v>17830</v>
      </c>
      <c r="E18" s="393">
        <v>844</v>
      </c>
      <c r="F18" s="394">
        <v>0.95480347006533151</v>
      </c>
      <c r="G18" s="394">
        <v>4.5196529934668522E-2</v>
      </c>
      <c r="I18" s="392">
        <v>4</v>
      </c>
      <c r="J18" s="392">
        <v>6</v>
      </c>
      <c r="K18" s="392">
        <v>7</v>
      </c>
      <c r="L18" s="391" t="s">
        <v>43</v>
      </c>
      <c r="M18" s="393">
        <v>67423</v>
      </c>
      <c r="N18" s="393">
        <v>3627</v>
      </c>
      <c r="O18" s="394">
        <f t="shared" si="0"/>
        <v>0.94895144264602393</v>
      </c>
      <c r="P18" s="394">
        <f t="shared" si="0"/>
        <v>5.1048557353976072E-2</v>
      </c>
      <c r="Q18" s="394">
        <f t="shared" si="1"/>
        <v>0.87951498021857888</v>
      </c>
    </row>
    <row r="19" spans="2:17" s="391" customFormat="1" ht="15" x14ac:dyDescent="0.25">
      <c r="B19" s="391" t="s">
        <v>43</v>
      </c>
      <c r="C19" s="393">
        <v>71050</v>
      </c>
      <c r="D19" s="393">
        <v>67423</v>
      </c>
      <c r="E19" s="393">
        <v>3627</v>
      </c>
      <c r="F19" s="394">
        <v>0.94895144264602393</v>
      </c>
      <c r="G19" s="394">
        <v>5.1048557353976072E-2</v>
      </c>
      <c r="I19" s="392">
        <v>6</v>
      </c>
      <c r="J19" s="392">
        <v>7</v>
      </c>
      <c r="K19" s="392">
        <v>14</v>
      </c>
      <c r="L19" s="391" t="s">
        <v>45</v>
      </c>
      <c r="M19" s="393">
        <v>162755</v>
      </c>
      <c r="N19" s="393">
        <v>10212</v>
      </c>
      <c r="O19" s="394">
        <f t="shared" si="0"/>
        <v>0.94095983626934621</v>
      </c>
      <c r="P19" s="394">
        <f t="shared" si="0"/>
        <v>5.9040163730653822E-2</v>
      </c>
      <c r="Q19" s="394">
        <f t="shared" si="1"/>
        <v>0.87951498021857888</v>
      </c>
    </row>
    <row r="20" spans="2:17" s="391" customFormat="1" ht="15" x14ac:dyDescent="0.25">
      <c r="B20" s="391" t="s">
        <v>7</v>
      </c>
      <c r="C20" s="393">
        <v>115719</v>
      </c>
      <c r="D20" s="393">
        <v>115546</v>
      </c>
      <c r="E20" s="393">
        <v>173</v>
      </c>
      <c r="F20" s="394">
        <v>0.99850499917904578</v>
      </c>
      <c r="G20" s="394">
        <v>1.4950008209542081E-3</v>
      </c>
      <c r="I20" s="392">
        <v>1</v>
      </c>
      <c r="J20" s="392">
        <v>8</v>
      </c>
      <c r="K20" s="392">
        <v>10</v>
      </c>
      <c r="L20" s="391" t="s">
        <v>42</v>
      </c>
      <c r="M20" s="393">
        <v>1420</v>
      </c>
      <c r="N20" s="393">
        <v>92</v>
      </c>
      <c r="O20" s="394">
        <f t="shared" si="0"/>
        <v>0.93915343915343918</v>
      </c>
      <c r="P20" s="394">
        <f t="shared" si="0"/>
        <v>6.0846560846560843E-2</v>
      </c>
      <c r="Q20" s="394">
        <f t="shared" si="1"/>
        <v>0.87951498021857888</v>
      </c>
    </row>
    <row r="21" spans="2:17" s="391" customFormat="1" ht="15" x14ac:dyDescent="0.25">
      <c r="B21" s="391" t="s">
        <v>44</v>
      </c>
      <c r="C21" s="393">
        <v>257520</v>
      </c>
      <c r="D21" s="393">
        <v>187648</v>
      </c>
      <c r="E21" s="393">
        <v>69872</v>
      </c>
      <c r="F21" s="394">
        <v>0.72867350108729423</v>
      </c>
      <c r="G21" s="394">
        <v>0.27132649891270583</v>
      </c>
      <c r="I21" s="392">
        <v>20</v>
      </c>
      <c r="J21" s="392">
        <v>9</v>
      </c>
      <c r="K21" s="392">
        <v>11</v>
      </c>
      <c r="L21" s="391" t="s">
        <v>6</v>
      </c>
      <c r="M21" s="393">
        <v>136992</v>
      </c>
      <c r="N21" s="393">
        <v>9989</v>
      </c>
      <c r="O21" s="394">
        <f t="shared" si="0"/>
        <v>0.93203883495145634</v>
      </c>
      <c r="P21" s="394">
        <f t="shared" si="0"/>
        <v>6.7961165048543687E-2</v>
      </c>
      <c r="Q21" s="394">
        <f t="shared" si="1"/>
        <v>0.87951498021857888</v>
      </c>
    </row>
    <row r="22" spans="2:17" s="391" customFormat="1" ht="15" x14ac:dyDescent="0.25">
      <c r="B22" s="391" t="s">
        <v>42</v>
      </c>
      <c r="C22" s="393">
        <v>1512</v>
      </c>
      <c r="D22" s="393">
        <v>1420</v>
      </c>
      <c r="E22" s="393">
        <v>92</v>
      </c>
      <c r="F22" s="394">
        <v>0.93915343915343918</v>
      </c>
      <c r="G22" s="394">
        <v>6.0846560846560843E-2</v>
      </c>
      <c r="I22" s="392">
        <v>8</v>
      </c>
      <c r="J22" s="392">
        <v>10</v>
      </c>
      <c r="K22" s="392">
        <v>3</v>
      </c>
      <c r="L22" s="391" t="s">
        <v>40</v>
      </c>
      <c r="M22" s="393">
        <v>28697</v>
      </c>
      <c r="N22" s="393">
        <v>3188</v>
      </c>
      <c r="O22" s="394">
        <f t="shared" si="0"/>
        <v>0.90001568135486909</v>
      </c>
      <c r="P22" s="394">
        <f t="shared" si="0"/>
        <v>9.9984318645130937E-2</v>
      </c>
      <c r="Q22" s="394">
        <f t="shared" si="1"/>
        <v>0.87951498021857888</v>
      </c>
    </row>
    <row r="23" spans="2:17" s="391" customFormat="1" ht="15" x14ac:dyDescent="0.25">
      <c r="B23" s="391" t="s">
        <v>6</v>
      </c>
      <c r="C23" s="393">
        <v>146981</v>
      </c>
      <c r="D23" s="393">
        <v>136992</v>
      </c>
      <c r="E23" s="393">
        <v>9989</v>
      </c>
      <c r="F23" s="394">
        <v>0.93203883495145634</v>
      </c>
      <c r="G23" s="394">
        <v>6.7961165048543687E-2</v>
      </c>
      <c r="I23" s="392">
        <v>9</v>
      </c>
      <c r="J23" s="392">
        <v>11</v>
      </c>
      <c r="K23" s="392">
        <v>4</v>
      </c>
      <c r="L23" s="391" t="s">
        <v>41</v>
      </c>
      <c r="M23" s="393">
        <v>26794</v>
      </c>
      <c r="N23" s="393">
        <v>3167</v>
      </c>
      <c r="O23" s="394">
        <f t="shared" si="0"/>
        <v>0.89429591802676811</v>
      </c>
      <c r="P23" s="394">
        <f t="shared" si="0"/>
        <v>0.10570408197323186</v>
      </c>
      <c r="Q23" s="394">
        <f t="shared" si="1"/>
        <v>0.87951498021857888</v>
      </c>
    </row>
    <row r="24" spans="2:17" s="391" customFormat="1" ht="15" x14ac:dyDescent="0.25">
      <c r="B24" s="391" t="s">
        <v>5</v>
      </c>
      <c r="C24" s="393">
        <v>39001</v>
      </c>
      <c r="D24" s="393">
        <v>32637</v>
      </c>
      <c r="E24" s="393">
        <v>6364</v>
      </c>
      <c r="F24" s="394">
        <v>0.83682469680264604</v>
      </c>
      <c r="G24" s="394">
        <v>0.1631753031973539</v>
      </c>
      <c r="I24" s="392">
        <v>17</v>
      </c>
      <c r="J24" s="392">
        <v>12</v>
      </c>
      <c r="K24" s="392">
        <v>15</v>
      </c>
      <c r="L24" s="391" t="s">
        <v>50</v>
      </c>
      <c r="M24" s="393">
        <v>1763</v>
      </c>
      <c r="N24" s="393">
        <v>235</v>
      </c>
      <c r="O24" s="394">
        <f t="shared" si="0"/>
        <v>0.88238238238238242</v>
      </c>
      <c r="P24" s="394">
        <f t="shared" si="0"/>
        <v>0.11761761761761762</v>
      </c>
      <c r="Q24" s="394">
        <f t="shared" si="1"/>
        <v>0.87951498021857888</v>
      </c>
    </row>
    <row r="25" spans="2:17" s="391" customFormat="1" ht="15" x14ac:dyDescent="0.25">
      <c r="B25" s="391" t="s">
        <v>38</v>
      </c>
      <c r="C25" s="393">
        <v>72215</v>
      </c>
      <c r="D25" s="393">
        <v>69070</v>
      </c>
      <c r="E25" s="393">
        <v>3145</v>
      </c>
      <c r="F25" s="394">
        <v>0.95644949110295641</v>
      </c>
      <c r="G25" s="394">
        <v>4.3550508897043552E-2</v>
      </c>
      <c r="I25" s="392">
        <v>2</v>
      </c>
      <c r="J25" s="392">
        <v>13</v>
      </c>
      <c r="K25" s="392">
        <v>20</v>
      </c>
      <c r="L25" s="391" t="s">
        <v>114</v>
      </c>
      <c r="M25" s="393">
        <v>1319400</v>
      </c>
      <c r="N25" s="393">
        <v>180745</v>
      </c>
      <c r="O25" s="394">
        <f t="shared" si="0"/>
        <v>0.87951498021857888</v>
      </c>
      <c r="P25" s="394">
        <f t="shared" si="0"/>
        <v>0.12048501978142113</v>
      </c>
      <c r="Q25" s="394">
        <f t="shared" si="1"/>
        <v>0.87951498021857888</v>
      </c>
    </row>
    <row r="26" spans="2:17" s="391" customFormat="1" ht="15" x14ac:dyDescent="0.25">
      <c r="B26" s="391" t="s">
        <v>45</v>
      </c>
      <c r="C26" s="393">
        <v>172967</v>
      </c>
      <c r="D26" s="393">
        <v>162755</v>
      </c>
      <c r="E26" s="393">
        <v>10212</v>
      </c>
      <c r="F26" s="394">
        <v>0.94095983626934621</v>
      </c>
      <c r="G26" s="394">
        <v>5.9040163730653822E-2</v>
      </c>
      <c r="I26" s="392">
        <v>7</v>
      </c>
      <c r="J26" s="392">
        <v>14</v>
      </c>
      <c r="K26" s="392">
        <v>1</v>
      </c>
      <c r="L26" s="391" t="s">
        <v>11</v>
      </c>
      <c r="M26" s="393">
        <v>270247</v>
      </c>
      <c r="N26" s="393">
        <v>37891</v>
      </c>
      <c r="O26" s="394">
        <f t="shared" si="0"/>
        <v>0.87703236861406253</v>
      </c>
      <c r="P26" s="394">
        <f t="shared" si="0"/>
        <v>0.12296763138593747</v>
      </c>
      <c r="Q26" s="394">
        <f t="shared" si="1"/>
        <v>0.87951498021857888</v>
      </c>
    </row>
    <row r="27" spans="2:17" s="391" customFormat="1" ht="15" x14ac:dyDescent="0.25">
      <c r="B27" s="391" t="s">
        <v>50</v>
      </c>
      <c r="C27" s="393">
        <v>1998</v>
      </c>
      <c r="D27" s="393">
        <v>1763</v>
      </c>
      <c r="E27" s="393">
        <v>235</v>
      </c>
      <c r="F27" s="394">
        <v>0.88238238238238242</v>
      </c>
      <c r="G27" s="394">
        <v>0.11761761761761762</v>
      </c>
      <c r="I27" s="392">
        <v>12</v>
      </c>
      <c r="J27" s="392">
        <v>15</v>
      </c>
      <c r="K27" s="392">
        <v>5</v>
      </c>
      <c r="L27" s="391" t="s">
        <v>9</v>
      </c>
      <c r="M27" s="393">
        <v>35766</v>
      </c>
      <c r="N27" s="393">
        <v>6484</v>
      </c>
      <c r="O27" s="394">
        <f t="shared" si="0"/>
        <v>0.84653254437869818</v>
      </c>
      <c r="P27" s="394">
        <f t="shared" si="0"/>
        <v>0.15346745562130176</v>
      </c>
      <c r="Q27" s="394">
        <f t="shared" si="1"/>
        <v>0.87951498021857888</v>
      </c>
    </row>
    <row r="28" spans="2:17" s="391" customFormat="1" ht="15" x14ac:dyDescent="0.25">
      <c r="B28" s="391" t="s">
        <v>46</v>
      </c>
      <c r="C28" s="393">
        <v>44800</v>
      </c>
      <c r="D28" s="393">
        <v>37872</v>
      </c>
      <c r="E28" s="393">
        <v>6928</v>
      </c>
      <c r="F28" s="394">
        <v>0.84535714285714281</v>
      </c>
      <c r="G28" s="394">
        <v>0.15464285714285714</v>
      </c>
      <c r="I28" s="392">
        <v>16</v>
      </c>
      <c r="J28" s="392">
        <v>16</v>
      </c>
      <c r="K28" s="392">
        <v>16</v>
      </c>
      <c r="L28" s="391" t="s">
        <v>46</v>
      </c>
      <c r="M28" s="393">
        <v>37872</v>
      </c>
      <c r="N28" s="393">
        <v>6928</v>
      </c>
      <c r="O28" s="394">
        <f t="shared" si="0"/>
        <v>0.84535714285714281</v>
      </c>
      <c r="P28" s="394">
        <f t="shared" si="0"/>
        <v>0.15464285714285714</v>
      </c>
      <c r="Q28" s="394">
        <f t="shared" si="1"/>
        <v>0.87951498021857888</v>
      </c>
    </row>
    <row r="29" spans="2:17" s="391" customFormat="1" ht="15" x14ac:dyDescent="0.25">
      <c r="B29" s="391" t="s">
        <v>47</v>
      </c>
      <c r="C29" s="393">
        <v>16074</v>
      </c>
      <c r="D29" s="393">
        <v>15327</v>
      </c>
      <c r="E29" s="393">
        <v>747</v>
      </c>
      <c r="F29" s="394">
        <v>0.9535274356103024</v>
      </c>
      <c r="G29" s="394">
        <v>4.647256438969765E-2</v>
      </c>
      <c r="I29" s="392">
        <v>5</v>
      </c>
      <c r="J29" s="392">
        <v>17</v>
      </c>
      <c r="K29" s="392">
        <v>12</v>
      </c>
      <c r="L29" s="391" t="s">
        <v>5</v>
      </c>
      <c r="M29" s="393">
        <v>32637</v>
      </c>
      <c r="N29" s="393">
        <v>6364</v>
      </c>
      <c r="O29" s="394">
        <f t="shared" ref="O29:P32" si="2">INDEX($B$13:$G$32,$K29,O$11)</f>
        <v>0.83682469680264604</v>
      </c>
      <c r="P29" s="394">
        <f t="shared" si="2"/>
        <v>0.1631753031973539</v>
      </c>
      <c r="Q29" s="394">
        <f t="shared" si="1"/>
        <v>0.87951498021857888</v>
      </c>
    </row>
    <row r="30" spans="2:17" s="391" customFormat="1" ht="15" x14ac:dyDescent="0.25">
      <c r="B30" s="391" t="s">
        <v>48</v>
      </c>
      <c r="C30" s="393">
        <v>79632</v>
      </c>
      <c r="D30" s="393">
        <v>65350</v>
      </c>
      <c r="E30" s="393">
        <v>14282</v>
      </c>
      <c r="F30" s="394">
        <v>0.82064998995378746</v>
      </c>
      <c r="G30" s="394">
        <v>0.17935001004621257</v>
      </c>
      <c r="I30" s="392">
        <v>19</v>
      </c>
      <c r="J30" s="392">
        <v>18</v>
      </c>
      <c r="K30" s="392">
        <v>19</v>
      </c>
      <c r="L30" s="391" t="s">
        <v>49</v>
      </c>
      <c r="M30" s="393">
        <v>8637</v>
      </c>
      <c r="N30" s="393">
        <v>1750</v>
      </c>
      <c r="O30" s="394">
        <f t="shared" si="2"/>
        <v>0.83152016944257245</v>
      </c>
      <c r="P30" s="394">
        <f t="shared" si="2"/>
        <v>0.16847983055742755</v>
      </c>
      <c r="Q30" s="394">
        <f t="shared" si="1"/>
        <v>0.87951498021857888</v>
      </c>
    </row>
    <row r="31" spans="2:17" s="391" customFormat="1" ht="15" x14ac:dyDescent="0.25">
      <c r="B31" s="391" t="s">
        <v>49</v>
      </c>
      <c r="C31" s="393">
        <v>10387</v>
      </c>
      <c r="D31" s="393">
        <v>8637</v>
      </c>
      <c r="E31" s="393">
        <v>1750</v>
      </c>
      <c r="F31" s="394">
        <v>0.83152016944257245</v>
      </c>
      <c r="G31" s="394">
        <v>0.16847983055742755</v>
      </c>
      <c r="I31" s="392">
        <v>18</v>
      </c>
      <c r="J31" s="392">
        <v>19</v>
      </c>
      <c r="K31" s="392">
        <v>18</v>
      </c>
      <c r="L31" s="391" t="s">
        <v>48</v>
      </c>
      <c r="M31" s="393">
        <v>65350</v>
      </c>
      <c r="N31" s="393">
        <v>14282</v>
      </c>
      <c r="O31" s="394">
        <f t="shared" si="2"/>
        <v>0.82064998995378746</v>
      </c>
      <c r="P31" s="394">
        <f t="shared" si="2"/>
        <v>0.17935001004621257</v>
      </c>
      <c r="Q31" s="394">
        <f t="shared" si="1"/>
        <v>0.87951498021857888</v>
      </c>
    </row>
    <row r="32" spans="2:17" s="391" customFormat="1" ht="15" x14ac:dyDescent="0.25">
      <c r="B32" s="395" t="s">
        <v>114</v>
      </c>
      <c r="C32" s="396">
        <v>1500145</v>
      </c>
      <c r="D32" s="396">
        <v>1319400</v>
      </c>
      <c r="E32" s="396">
        <v>180745</v>
      </c>
      <c r="F32" s="397">
        <v>0.87951498021857888</v>
      </c>
      <c r="G32" s="397">
        <v>0.12048501978142113</v>
      </c>
      <c r="I32" s="392">
        <v>13</v>
      </c>
      <c r="J32" s="392">
        <v>20</v>
      </c>
      <c r="K32" s="392">
        <v>9</v>
      </c>
      <c r="L32" s="391" t="s">
        <v>44</v>
      </c>
      <c r="M32" s="393">
        <v>187648</v>
      </c>
      <c r="N32" s="393">
        <v>69872</v>
      </c>
      <c r="O32" s="394">
        <f t="shared" si="2"/>
        <v>0.72867350108729423</v>
      </c>
      <c r="P32" s="394">
        <f t="shared" si="2"/>
        <v>0.27132649891270583</v>
      </c>
      <c r="Q32" s="394">
        <f t="shared" si="1"/>
        <v>0.87951498021857888</v>
      </c>
    </row>
    <row r="33" spans="9:16" s="357" customFormat="1" ht="15" x14ac:dyDescent="0.25">
      <c r="I33" s="428"/>
      <c r="J33" s="428"/>
      <c r="K33" s="428"/>
      <c r="M33" s="429"/>
      <c r="N33" s="429"/>
      <c r="O33" s="430"/>
      <c r="P33" s="430"/>
    </row>
    <row r="34" spans="9:16" s="357"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12">
    <tabColor theme="0"/>
    <pageSetUpPr fitToPage="1"/>
  </sheetPr>
  <dimension ref="A1:W26"/>
  <sheetViews>
    <sheetView zoomScaleNormal="100" workbookViewId="0"/>
  </sheetViews>
  <sheetFormatPr baseColWidth="10" defaultColWidth="11.42578125" defaultRowHeight="15" x14ac:dyDescent="0.25"/>
  <cols>
    <col min="1" max="1" width="1.85546875" style="872" customWidth="1"/>
    <col min="2" max="2" width="24.5703125" style="872" customWidth="1"/>
    <col min="3" max="8" width="10.85546875" style="872" customWidth="1"/>
    <col min="9" max="10" width="7.140625" style="872" customWidth="1"/>
    <col min="11" max="11" width="7.7109375" style="872" customWidth="1"/>
    <col min="12" max="17" width="8.28515625" style="872" customWidth="1"/>
    <col min="18" max="19" width="7.7109375" style="872" customWidth="1"/>
    <col min="20" max="20" width="11.42578125" style="872" customWidth="1"/>
    <col min="21" max="21" width="11.42578125" style="872"/>
    <col min="22" max="22" width="11.85546875" style="872" bestFit="1" customWidth="1"/>
    <col min="23" max="16384" width="11.42578125" style="872"/>
  </cols>
  <sheetData>
    <row r="1" spans="1:21" x14ac:dyDescent="0.25">
      <c r="A1" s="871"/>
      <c r="B1" s="871"/>
      <c r="H1" s="873"/>
      <c r="I1" s="873"/>
    </row>
    <row r="2" spans="1:21" ht="48.75" customHeight="1" x14ac:dyDescent="0.25">
      <c r="A2" s="871"/>
      <c r="B2" s="871"/>
      <c r="H2" s="873"/>
      <c r="I2" s="873"/>
    </row>
    <row r="3" spans="1:21" ht="39.75" customHeight="1" x14ac:dyDescent="0.25">
      <c r="A3" s="871"/>
      <c r="B3" s="1047" t="s">
        <v>382</v>
      </c>
      <c r="C3" s="1047"/>
      <c r="D3" s="1047"/>
      <c r="E3" s="1047"/>
      <c r="F3" s="1047"/>
      <c r="G3" s="1047"/>
      <c r="H3" s="1047"/>
      <c r="I3" s="1047"/>
      <c r="J3" s="1047"/>
      <c r="K3" s="1047"/>
      <c r="L3" s="1047"/>
      <c r="M3" s="1047"/>
      <c r="N3" s="1047"/>
      <c r="O3" s="1047"/>
      <c r="P3" s="1047"/>
      <c r="Q3" s="1047"/>
      <c r="R3" s="1047"/>
      <c r="S3" s="1047"/>
    </row>
    <row r="5" spans="1:21" x14ac:dyDescent="0.25">
      <c r="B5" s="874"/>
      <c r="C5" s="1042" t="s">
        <v>378</v>
      </c>
      <c r="D5" s="1042"/>
      <c r="E5" s="1042"/>
      <c r="F5" s="1042"/>
      <c r="G5" s="1042"/>
      <c r="H5" s="1042"/>
      <c r="I5" s="1042"/>
      <c r="J5" s="1042" t="s">
        <v>352</v>
      </c>
      <c r="K5" s="1042"/>
      <c r="L5" s="1042"/>
      <c r="M5" s="1042"/>
      <c r="N5" s="1042"/>
      <c r="O5" s="1042"/>
      <c r="P5" s="1042"/>
      <c r="Q5" s="1042"/>
      <c r="R5" s="1042"/>
      <c r="S5" s="1042"/>
    </row>
    <row r="6" spans="1:21" ht="21" customHeight="1" x14ac:dyDescent="0.25">
      <c r="B6" s="874"/>
      <c r="C6" s="1043"/>
      <c r="D6" s="1043"/>
      <c r="E6" s="1043"/>
      <c r="F6" s="1043"/>
      <c r="G6" s="1043"/>
      <c r="H6" s="1043"/>
      <c r="I6" s="1043"/>
      <c r="J6" s="1043">
        <v>43830</v>
      </c>
      <c r="K6" s="1044"/>
      <c r="L6" s="1045">
        <v>44196</v>
      </c>
      <c r="M6" s="1045"/>
      <c r="N6" s="1045">
        <v>44561</v>
      </c>
      <c r="O6" s="1045"/>
      <c r="P6" s="1045">
        <v>44926</v>
      </c>
      <c r="Q6" s="1045"/>
      <c r="R6" s="1045">
        <v>44985</v>
      </c>
      <c r="S6" s="1045"/>
    </row>
    <row r="7" spans="1:21" x14ac:dyDescent="0.25">
      <c r="B7" s="943"/>
      <c r="C7" s="876">
        <v>43465</v>
      </c>
      <c r="D7" s="876">
        <v>43830</v>
      </c>
      <c r="E7" s="876">
        <v>44196</v>
      </c>
      <c r="F7" s="876">
        <v>44561</v>
      </c>
      <c r="G7" s="876">
        <v>44926</v>
      </c>
      <c r="H7" s="876">
        <v>44985</v>
      </c>
      <c r="I7" s="876"/>
      <c r="J7" s="876" t="s">
        <v>31</v>
      </c>
      <c r="K7" s="876" t="s">
        <v>353</v>
      </c>
      <c r="L7" s="876" t="s">
        <v>31</v>
      </c>
      <c r="M7" s="876" t="s">
        <v>353</v>
      </c>
      <c r="N7" s="876" t="s">
        <v>31</v>
      </c>
      <c r="O7" s="876" t="s">
        <v>353</v>
      </c>
      <c r="P7" s="876" t="s">
        <v>31</v>
      </c>
      <c r="Q7" s="876" t="s">
        <v>353</v>
      </c>
      <c r="R7" s="876" t="s">
        <v>31</v>
      </c>
      <c r="S7" s="876" t="s">
        <v>353</v>
      </c>
    </row>
    <row r="8" spans="1:21" ht="15" customHeight="1" x14ac:dyDescent="0.25">
      <c r="B8" s="915" t="s">
        <v>11</v>
      </c>
      <c r="C8" s="922">
        <v>75097</v>
      </c>
      <c r="D8" s="922">
        <v>73871</v>
      </c>
      <c r="E8" s="922">
        <v>56534</v>
      </c>
      <c r="F8" s="922">
        <v>38325</v>
      </c>
      <c r="G8" s="922">
        <v>36606</v>
      </c>
      <c r="H8" s="922">
        <v>37891</v>
      </c>
      <c r="I8" s="887"/>
      <c r="J8" s="923">
        <v>-1.6325552285710532E-2</v>
      </c>
      <c r="K8" s="922">
        <v>-1226</v>
      </c>
      <c r="L8" s="924">
        <v>-0.23469291061444952</v>
      </c>
      <c r="M8" s="925">
        <v>-17337</v>
      </c>
      <c r="N8" s="924">
        <v>-0.32208936215374817</v>
      </c>
      <c r="O8" s="925">
        <v>-18209</v>
      </c>
      <c r="P8" s="924">
        <v>-4.4853228962817959E-2</v>
      </c>
      <c r="Q8" s="925">
        <v>-1719</v>
      </c>
      <c r="R8" s="926">
        <v>3.5924214670421284E-2</v>
      </c>
      <c r="S8" s="925">
        <v>1314</v>
      </c>
    </row>
    <row r="9" spans="1:21" x14ac:dyDescent="0.25">
      <c r="B9" s="944" t="s">
        <v>10</v>
      </c>
      <c r="C9" s="892">
        <v>6000</v>
      </c>
      <c r="D9" s="892">
        <v>6236</v>
      </c>
      <c r="E9" s="892">
        <v>4811</v>
      </c>
      <c r="F9" s="892">
        <v>2779</v>
      </c>
      <c r="G9" s="892">
        <v>1565</v>
      </c>
      <c r="H9" s="892">
        <v>1755</v>
      </c>
      <c r="I9" s="893"/>
      <c r="J9" s="894">
        <v>3.9333333333333442E-2</v>
      </c>
      <c r="K9" s="892">
        <v>236</v>
      </c>
      <c r="L9" s="897">
        <v>-0.22851186658114175</v>
      </c>
      <c r="M9" s="895">
        <v>-1425</v>
      </c>
      <c r="N9" s="897">
        <v>-0.4223654125961338</v>
      </c>
      <c r="O9" s="895">
        <v>-2032</v>
      </c>
      <c r="P9" s="897">
        <v>-0.43684778697373161</v>
      </c>
      <c r="Q9" s="895">
        <v>-1214</v>
      </c>
      <c r="R9" s="896">
        <v>-0.29262394195888752</v>
      </c>
      <c r="S9" s="895">
        <v>-726</v>
      </c>
    </row>
    <row r="10" spans="1:21" x14ac:dyDescent="0.25">
      <c r="B10" s="944" t="s">
        <v>40</v>
      </c>
      <c r="C10" s="892">
        <v>3524</v>
      </c>
      <c r="D10" s="892">
        <v>5794</v>
      </c>
      <c r="E10" s="892">
        <v>3064</v>
      </c>
      <c r="F10" s="892">
        <v>2063</v>
      </c>
      <c r="G10" s="892">
        <v>2778</v>
      </c>
      <c r="H10" s="892">
        <v>3188</v>
      </c>
      <c r="I10" s="893"/>
      <c r="J10" s="894">
        <v>0.64415437003405218</v>
      </c>
      <c r="K10" s="892">
        <v>2270</v>
      </c>
      <c r="L10" s="897">
        <v>-0.47117707973765965</v>
      </c>
      <c r="M10" s="895">
        <v>-2730</v>
      </c>
      <c r="N10" s="897">
        <v>-0.32669712793733685</v>
      </c>
      <c r="O10" s="895">
        <v>-1001</v>
      </c>
      <c r="P10" s="897">
        <v>0.34658264663111971</v>
      </c>
      <c r="Q10" s="895">
        <v>715</v>
      </c>
      <c r="R10" s="896">
        <v>0.34742180896027053</v>
      </c>
      <c r="S10" s="895">
        <v>822</v>
      </c>
    </row>
    <row r="11" spans="1:21" x14ac:dyDescent="0.25">
      <c r="B11" s="944" t="s">
        <v>41</v>
      </c>
      <c r="C11" s="892">
        <v>2811</v>
      </c>
      <c r="D11" s="892">
        <v>4317</v>
      </c>
      <c r="E11" s="892">
        <v>2454</v>
      </c>
      <c r="F11" s="892">
        <v>2514</v>
      </c>
      <c r="G11" s="892">
        <v>3293</v>
      </c>
      <c r="H11" s="892">
        <v>3167</v>
      </c>
      <c r="I11" s="893"/>
      <c r="J11" s="894">
        <v>0.53575240128068313</v>
      </c>
      <c r="K11" s="892">
        <v>1506</v>
      </c>
      <c r="L11" s="897">
        <v>-0.43154968728283527</v>
      </c>
      <c r="M11" s="895">
        <v>-1863</v>
      </c>
      <c r="N11" s="897">
        <v>2.4449877750611249E-2</v>
      </c>
      <c r="O11" s="895">
        <v>60</v>
      </c>
      <c r="P11" s="897">
        <v>0.30986475735879071</v>
      </c>
      <c r="Q11" s="895">
        <v>779</v>
      </c>
      <c r="R11" s="896">
        <v>0.12584429434767141</v>
      </c>
      <c r="S11" s="895">
        <v>354</v>
      </c>
    </row>
    <row r="12" spans="1:21" x14ac:dyDescent="0.25">
      <c r="B12" s="944" t="s">
        <v>9</v>
      </c>
      <c r="C12" s="892">
        <v>8956</v>
      </c>
      <c r="D12" s="892">
        <v>9040</v>
      </c>
      <c r="E12" s="892">
        <v>8082</v>
      </c>
      <c r="F12" s="892">
        <v>9950</v>
      </c>
      <c r="G12" s="892">
        <v>7071</v>
      </c>
      <c r="H12" s="892">
        <v>6484</v>
      </c>
      <c r="I12" s="893"/>
      <c r="J12" s="894">
        <v>9.3791871371147195E-3</v>
      </c>
      <c r="K12" s="892">
        <v>84</v>
      </c>
      <c r="L12" s="897">
        <v>-0.10597345132743363</v>
      </c>
      <c r="M12" s="895">
        <v>-958</v>
      </c>
      <c r="N12" s="897">
        <v>0.23113090819104176</v>
      </c>
      <c r="O12" s="895">
        <v>1868</v>
      </c>
      <c r="P12" s="897">
        <v>-0.28934673366834174</v>
      </c>
      <c r="Q12" s="895">
        <v>-2879</v>
      </c>
      <c r="R12" s="896">
        <v>-0.37719719527422924</v>
      </c>
      <c r="S12" s="895">
        <v>-3927</v>
      </c>
      <c r="U12" s="927"/>
    </row>
    <row r="13" spans="1:21" x14ac:dyDescent="0.25">
      <c r="B13" s="944" t="s">
        <v>8</v>
      </c>
      <c r="C13" s="892">
        <v>4667</v>
      </c>
      <c r="D13" s="892">
        <v>3990</v>
      </c>
      <c r="E13" s="892">
        <v>3899</v>
      </c>
      <c r="F13" s="892">
        <v>1365</v>
      </c>
      <c r="G13" s="892">
        <v>873</v>
      </c>
      <c r="H13" s="892">
        <v>844</v>
      </c>
      <c r="I13" s="893"/>
      <c r="J13" s="894">
        <v>-0.14506106706663813</v>
      </c>
      <c r="K13" s="892">
        <v>-677</v>
      </c>
      <c r="L13" s="897">
        <v>-2.2807017543859609E-2</v>
      </c>
      <c r="M13" s="895">
        <v>-91</v>
      </c>
      <c r="N13" s="897">
        <v>-0.64991023339317766</v>
      </c>
      <c r="O13" s="895">
        <v>-2534</v>
      </c>
      <c r="P13" s="897">
        <v>-0.36043956043956049</v>
      </c>
      <c r="Q13" s="895">
        <v>-492</v>
      </c>
      <c r="R13" s="896">
        <v>-0.42934415145368487</v>
      </c>
      <c r="S13" s="895">
        <v>-635</v>
      </c>
      <c r="U13" s="927"/>
    </row>
    <row r="14" spans="1:21" x14ac:dyDescent="0.25">
      <c r="B14" s="944" t="s">
        <v>7</v>
      </c>
      <c r="C14" s="892">
        <v>1471</v>
      </c>
      <c r="D14" s="892">
        <v>1593</v>
      </c>
      <c r="E14" s="892">
        <v>119</v>
      </c>
      <c r="F14" s="892">
        <v>186</v>
      </c>
      <c r="G14" s="892">
        <v>207</v>
      </c>
      <c r="H14" s="892">
        <v>173</v>
      </c>
      <c r="I14" s="893"/>
      <c r="J14" s="894">
        <v>8.2936777702243392E-2</v>
      </c>
      <c r="K14" s="892">
        <v>122</v>
      </c>
      <c r="L14" s="897">
        <v>-0.92529817953546767</v>
      </c>
      <c r="M14" s="895">
        <v>-1474</v>
      </c>
      <c r="N14" s="897">
        <v>0.56302521008403361</v>
      </c>
      <c r="O14" s="895">
        <v>67</v>
      </c>
      <c r="P14" s="897">
        <v>0.11290322580645151</v>
      </c>
      <c r="Q14" s="895">
        <v>21</v>
      </c>
      <c r="R14" s="896">
        <v>-9.4240837696335067E-2</v>
      </c>
      <c r="S14" s="895">
        <v>-18</v>
      </c>
      <c r="U14" s="927"/>
    </row>
    <row r="15" spans="1:21" x14ac:dyDescent="0.25">
      <c r="B15" s="944" t="s">
        <v>43</v>
      </c>
      <c r="C15" s="892">
        <v>7126</v>
      </c>
      <c r="D15" s="892">
        <v>5895</v>
      </c>
      <c r="E15" s="892">
        <v>4923</v>
      </c>
      <c r="F15" s="892">
        <v>3015</v>
      </c>
      <c r="G15" s="892">
        <v>2591</v>
      </c>
      <c r="H15" s="892">
        <v>3627</v>
      </c>
      <c r="I15" s="893"/>
      <c r="J15" s="894">
        <v>-0.17274768453550382</v>
      </c>
      <c r="K15" s="892">
        <v>-1231</v>
      </c>
      <c r="L15" s="897">
        <v>-0.16488549618320614</v>
      </c>
      <c r="M15" s="895">
        <v>-972</v>
      </c>
      <c r="N15" s="897">
        <v>-0.38756855575868376</v>
      </c>
      <c r="O15" s="895">
        <v>-1908</v>
      </c>
      <c r="P15" s="897">
        <v>-0.14063018242122716</v>
      </c>
      <c r="Q15" s="895">
        <v>-424</v>
      </c>
      <c r="R15" s="896">
        <v>-7.686434207177395E-2</v>
      </c>
      <c r="S15" s="895">
        <v>-302</v>
      </c>
      <c r="U15" s="927"/>
    </row>
    <row r="16" spans="1:21" x14ac:dyDescent="0.25">
      <c r="B16" s="944" t="s">
        <v>44</v>
      </c>
      <c r="C16" s="892">
        <v>75141</v>
      </c>
      <c r="D16" s="892">
        <v>76253</v>
      </c>
      <c r="E16" s="892">
        <v>73386</v>
      </c>
      <c r="F16" s="892">
        <v>78542</v>
      </c>
      <c r="G16" s="892">
        <v>69770</v>
      </c>
      <c r="H16" s="892">
        <v>69872</v>
      </c>
      <c r="I16" s="893"/>
      <c r="J16" s="894">
        <v>1.4798844838370462E-2</v>
      </c>
      <c r="K16" s="892">
        <v>1112</v>
      </c>
      <c r="L16" s="897">
        <v>-3.7598520713939099E-2</v>
      </c>
      <c r="M16" s="895">
        <v>-2867</v>
      </c>
      <c r="N16" s="897">
        <v>7.0258632436704493E-2</v>
      </c>
      <c r="O16" s="895">
        <v>5156</v>
      </c>
      <c r="P16" s="897">
        <v>-0.11168546764788267</v>
      </c>
      <c r="Q16" s="895">
        <v>-8772</v>
      </c>
      <c r="R16" s="896">
        <v>-0.11507383672332128</v>
      </c>
      <c r="S16" s="895">
        <v>-9086</v>
      </c>
      <c r="U16" s="927"/>
    </row>
    <row r="17" spans="2:23" x14ac:dyDescent="0.25">
      <c r="B17" s="944" t="s">
        <v>6</v>
      </c>
      <c r="C17" s="892">
        <v>10677</v>
      </c>
      <c r="D17" s="892">
        <v>14865</v>
      </c>
      <c r="E17" s="892">
        <v>13381</v>
      </c>
      <c r="F17" s="892">
        <v>11826</v>
      </c>
      <c r="G17" s="892">
        <v>10571</v>
      </c>
      <c r="H17" s="892">
        <v>9989</v>
      </c>
      <c r="I17" s="893"/>
      <c r="J17" s="894">
        <v>0.39224501264400113</v>
      </c>
      <c r="K17" s="892">
        <v>4188</v>
      </c>
      <c r="L17" s="897">
        <v>-9.9831819710729852E-2</v>
      </c>
      <c r="M17" s="895">
        <v>-1484</v>
      </c>
      <c r="N17" s="897">
        <v>-0.11620955085569096</v>
      </c>
      <c r="O17" s="895">
        <v>-1555</v>
      </c>
      <c r="P17" s="897">
        <v>-0.10612210383899878</v>
      </c>
      <c r="Q17" s="895">
        <v>-1255</v>
      </c>
      <c r="R17" s="896">
        <v>2.3358262473107239E-2</v>
      </c>
      <c r="S17" s="895">
        <v>228</v>
      </c>
      <c r="U17" s="927"/>
    </row>
    <row r="18" spans="2:23" x14ac:dyDescent="0.25">
      <c r="B18" s="944" t="s">
        <v>5</v>
      </c>
      <c r="C18" s="892">
        <v>4152</v>
      </c>
      <c r="D18" s="892">
        <v>7206</v>
      </c>
      <c r="E18" s="892">
        <v>5685</v>
      </c>
      <c r="F18" s="892">
        <v>5272</v>
      </c>
      <c r="G18" s="892">
        <v>6122</v>
      </c>
      <c r="H18" s="892">
        <v>6364</v>
      </c>
      <c r="I18" s="893"/>
      <c r="J18" s="894">
        <v>0.73554913294797686</v>
      </c>
      <c r="K18" s="892">
        <v>3054</v>
      </c>
      <c r="L18" s="897">
        <v>-0.21107410491257284</v>
      </c>
      <c r="M18" s="895">
        <v>-1521</v>
      </c>
      <c r="N18" s="897">
        <v>-7.2647317502198772E-2</v>
      </c>
      <c r="O18" s="895">
        <v>-413</v>
      </c>
      <c r="P18" s="897">
        <v>0.16122913505311076</v>
      </c>
      <c r="Q18" s="895">
        <v>850</v>
      </c>
      <c r="R18" s="896">
        <v>6.2893081761017378E-4</v>
      </c>
      <c r="S18" s="895">
        <v>4</v>
      </c>
      <c r="U18" s="927"/>
    </row>
    <row r="19" spans="2:23" x14ac:dyDescent="0.25">
      <c r="B19" s="944" t="s">
        <v>38</v>
      </c>
      <c r="C19" s="892">
        <v>7804</v>
      </c>
      <c r="D19" s="892">
        <v>8456</v>
      </c>
      <c r="E19" s="892">
        <v>4923</v>
      </c>
      <c r="F19" s="892">
        <v>4018</v>
      </c>
      <c r="G19" s="892">
        <v>3271</v>
      </c>
      <c r="H19" s="892">
        <v>3145</v>
      </c>
      <c r="I19" s="893"/>
      <c r="J19" s="894">
        <v>8.3546899026140542E-2</v>
      </c>
      <c r="K19" s="892">
        <v>652</v>
      </c>
      <c r="L19" s="897">
        <v>-0.41780983916745507</v>
      </c>
      <c r="M19" s="895">
        <v>-3533</v>
      </c>
      <c r="N19" s="897">
        <v>-0.18383099735933373</v>
      </c>
      <c r="O19" s="895">
        <v>-905</v>
      </c>
      <c r="P19" s="897">
        <v>-0.18591338974614235</v>
      </c>
      <c r="Q19" s="895">
        <v>-747</v>
      </c>
      <c r="R19" s="896">
        <v>-7.7712609970674529E-2</v>
      </c>
      <c r="S19" s="895">
        <v>-265</v>
      </c>
      <c r="U19" s="927"/>
    </row>
    <row r="20" spans="2:23" x14ac:dyDescent="0.25">
      <c r="B20" s="944" t="s">
        <v>45</v>
      </c>
      <c r="C20" s="892">
        <v>19669</v>
      </c>
      <c r="D20" s="892">
        <v>28300</v>
      </c>
      <c r="E20" s="892">
        <v>28494</v>
      </c>
      <c r="F20" s="892">
        <v>10563</v>
      </c>
      <c r="G20" s="892">
        <v>9303</v>
      </c>
      <c r="H20" s="892">
        <v>10212</v>
      </c>
      <c r="I20" s="893"/>
      <c r="J20" s="894">
        <v>0.4388123442981342</v>
      </c>
      <c r="K20" s="892">
        <v>8631</v>
      </c>
      <c r="L20" s="897">
        <v>6.8551236749117006E-3</v>
      </c>
      <c r="M20" s="895">
        <v>194</v>
      </c>
      <c r="N20" s="897">
        <v>-0.62929037692145717</v>
      </c>
      <c r="O20" s="895">
        <v>-17931</v>
      </c>
      <c r="P20" s="897">
        <v>-0.11928429423459241</v>
      </c>
      <c r="Q20" s="895">
        <v>-1260</v>
      </c>
      <c r="R20" s="896">
        <v>-0.13037554287660735</v>
      </c>
      <c r="S20" s="895">
        <v>-1531</v>
      </c>
      <c r="U20" s="927"/>
    </row>
    <row r="21" spans="2:23" x14ac:dyDescent="0.25">
      <c r="B21" s="944" t="s">
        <v>46</v>
      </c>
      <c r="C21" s="892">
        <v>4430</v>
      </c>
      <c r="D21" s="892">
        <v>6258</v>
      </c>
      <c r="E21" s="892">
        <v>4718</v>
      </c>
      <c r="F21" s="892">
        <v>5035</v>
      </c>
      <c r="G21" s="892">
        <v>6525</v>
      </c>
      <c r="H21" s="892">
        <v>6928</v>
      </c>
      <c r="I21" s="893"/>
      <c r="J21" s="894">
        <v>0.41264108352144468</v>
      </c>
      <c r="K21" s="892">
        <v>1828</v>
      </c>
      <c r="L21" s="897">
        <v>-0.24608501118568238</v>
      </c>
      <c r="M21" s="895">
        <v>-1540</v>
      </c>
      <c r="N21" s="897">
        <v>6.7189487070792753E-2</v>
      </c>
      <c r="O21" s="895">
        <v>317</v>
      </c>
      <c r="P21" s="897">
        <v>0.29592850049652442</v>
      </c>
      <c r="Q21" s="895">
        <v>1490</v>
      </c>
      <c r="R21" s="896">
        <v>0.41561095218635069</v>
      </c>
      <c r="S21" s="895">
        <v>2034</v>
      </c>
      <c r="U21" s="927"/>
    </row>
    <row r="22" spans="2:23" x14ac:dyDescent="0.25">
      <c r="B22" s="944" t="s">
        <v>47</v>
      </c>
      <c r="C22" s="892">
        <v>1465</v>
      </c>
      <c r="D22" s="892">
        <v>836</v>
      </c>
      <c r="E22" s="892">
        <v>801</v>
      </c>
      <c r="F22" s="892">
        <v>1019</v>
      </c>
      <c r="G22" s="892">
        <v>768</v>
      </c>
      <c r="H22" s="892">
        <v>747</v>
      </c>
      <c r="I22" s="893"/>
      <c r="J22" s="894">
        <v>-0.42935153583617747</v>
      </c>
      <c r="K22" s="892">
        <v>-629</v>
      </c>
      <c r="L22" s="897">
        <v>-4.186602870813394E-2</v>
      </c>
      <c r="M22" s="895">
        <v>-35</v>
      </c>
      <c r="N22" s="897">
        <v>0.27215980024968789</v>
      </c>
      <c r="O22" s="895">
        <v>218</v>
      </c>
      <c r="P22" s="897">
        <v>-0.24631992149165849</v>
      </c>
      <c r="Q22" s="895">
        <v>-251</v>
      </c>
      <c r="R22" s="896">
        <v>-0.21533613445378152</v>
      </c>
      <c r="S22" s="895">
        <v>-205</v>
      </c>
      <c r="U22" s="927"/>
    </row>
    <row r="23" spans="2:23" x14ac:dyDescent="0.25">
      <c r="B23" s="944" t="s">
        <v>48</v>
      </c>
      <c r="C23" s="892">
        <v>13794</v>
      </c>
      <c r="D23" s="892">
        <v>13680</v>
      </c>
      <c r="E23" s="892">
        <v>13558</v>
      </c>
      <c r="F23" s="892">
        <v>13090</v>
      </c>
      <c r="G23" s="892">
        <v>13861</v>
      </c>
      <c r="H23" s="892">
        <v>14282</v>
      </c>
      <c r="I23" s="893"/>
      <c r="J23" s="894">
        <v>-8.2644628099173278E-3</v>
      </c>
      <c r="K23" s="892">
        <v>-114</v>
      </c>
      <c r="L23" s="897">
        <v>-8.9181286549707695E-3</v>
      </c>
      <c r="M23" s="895">
        <v>-122</v>
      </c>
      <c r="N23" s="897">
        <v>-3.451836554064025E-2</v>
      </c>
      <c r="O23" s="895">
        <v>-468</v>
      </c>
      <c r="P23" s="897">
        <v>5.8899923605805871E-2</v>
      </c>
      <c r="Q23" s="895">
        <v>771</v>
      </c>
      <c r="R23" s="896">
        <v>9.0562003665241253E-2</v>
      </c>
      <c r="S23" s="895">
        <v>1186</v>
      </c>
      <c r="U23" s="927"/>
    </row>
    <row r="24" spans="2:23" x14ac:dyDescent="0.25">
      <c r="B24" s="944" t="s">
        <v>49</v>
      </c>
      <c r="C24" s="892">
        <v>3067</v>
      </c>
      <c r="D24" s="892">
        <v>3116</v>
      </c>
      <c r="E24" s="892">
        <v>3168</v>
      </c>
      <c r="F24" s="892">
        <v>3686</v>
      </c>
      <c r="G24" s="892">
        <v>1997</v>
      </c>
      <c r="H24" s="892">
        <v>1750</v>
      </c>
      <c r="I24" s="893"/>
      <c r="J24" s="894">
        <v>1.5976524290837846E-2</v>
      </c>
      <c r="K24" s="892">
        <v>49</v>
      </c>
      <c r="L24" s="897">
        <v>1.6688061617458283E-2</v>
      </c>
      <c r="M24" s="895">
        <v>52</v>
      </c>
      <c r="N24" s="897">
        <v>0.16351010101010099</v>
      </c>
      <c r="O24" s="895">
        <v>518</v>
      </c>
      <c r="P24" s="897">
        <v>-0.45822029300054257</v>
      </c>
      <c r="Q24" s="895">
        <v>-1689</v>
      </c>
      <c r="R24" s="896">
        <v>-0.5145631067961165</v>
      </c>
      <c r="S24" s="895">
        <v>-1855</v>
      </c>
      <c r="U24" s="927"/>
    </row>
    <row r="25" spans="2:23" x14ac:dyDescent="0.25">
      <c r="B25" s="945" t="s">
        <v>4</v>
      </c>
      <c r="C25" s="908">
        <v>186</v>
      </c>
      <c r="D25" s="908">
        <v>148</v>
      </c>
      <c r="E25" s="908">
        <v>243</v>
      </c>
      <c r="F25" s="908">
        <v>188</v>
      </c>
      <c r="G25" s="908">
        <v>251</v>
      </c>
      <c r="H25" s="908">
        <v>327</v>
      </c>
      <c r="I25" s="909"/>
      <c r="J25" s="911">
        <v>-0.20430107526881724</v>
      </c>
      <c r="K25" s="908">
        <v>-38</v>
      </c>
      <c r="L25" s="914">
        <v>0.64189189189189189</v>
      </c>
      <c r="M25" s="912">
        <v>95</v>
      </c>
      <c r="N25" s="914">
        <v>-0.22633744855967075</v>
      </c>
      <c r="O25" s="912">
        <v>-55</v>
      </c>
      <c r="P25" s="914">
        <v>0.33510638297872331</v>
      </c>
      <c r="Q25" s="912">
        <v>63</v>
      </c>
      <c r="R25" s="913">
        <v>0.53521126760563376</v>
      </c>
      <c r="S25" s="912">
        <v>114</v>
      </c>
      <c r="U25" s="927"/>
      <c r="V25" s="927"/>
      <c r="W25" s="935"/>
    </row>
    <row r="26" spans="2:23" x14ac:dyDescent="0.25">
      <c r="B26" s="877" t="s">
        <v>3</v>
      </c>
      <c r="C26" s="878">
        <v>250037</v>
      </c>
      <c r="D26" s="878">
        <v>269854</v>
      </c>
      <c r="E26" s="878">
        <v>232243</v>
      </c>
      <c r="F26" s="878">
        <v>193436</v>
      </c>
      <c r="G26" s="878">
        <v>177423</v>
      </c>
      <c r="H26" s="878">
        <v>180745</v>
      </c>
      <c r="I26" s="879"/>
      <c r="J26" s="880">
        <v>7.92562700720294E-2</v>
      </c>
      <c r="K26" s="881">
        <v>19817</v>
      </c>
      <c r="L26" s="882">
        <v>-0.13937536593861866</v>
      </c>
      <c r="M26" s="878">
        <v>-37611</v>
      </c>
      <c r="N26" s="883">
        <v>-0.16709653251120593</v>
      </c>
      <c r="O26" s="884">
        <v>-38807</v>
      </c>
      <c r="P26" s="883">
        <v>-8.2781902024442244E-2</v>
      </c>
      <c r="Q26" s="884">
        <v>-16013</v>
      </c>
      <c r="R26" s="883">
        <v>-6.4655685446519562E-2</v>
      </c>
      <c r="S26" s="884">
        <v>-12494</v>
      </c>
    </row>
  </sheetData>
  <mergeCells count="8">
    <mergeCell ref="B3:S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0800-000006000000}">
          <x14:colorSeries rgb="FF376092"/>
          <x14:colorNegative rgb="FFD00000"/>
          <x14:colorAxis rgb="FF000000"/>
          <x14:colorMarkers rgb="FFD00000"/>
          <x14:colorFirst rgb="FFD00000"/>
          <x14:colorLast rgb="FFD00000"/>
          <x14:colorHigh rgb="FFD00000"/>
          <x14:colorLow rgb="FFD00000"/>
          <x14:sparklines>
            <x14:sparkline>
              <xm:f>EVO_sinPIA!C8:H8</xm:f>
              <xm:sqref>I8</xm:sqref>
            </x14:sparkline>
            <x14:sparkline>
              <xm:f>EVO_sinPIA!C9:H9</xm:f>
              <xm:sqref>I9</xm:sqref>
            </x14:sparkline>
            <x14:sparkline>
              <xm:f>EVO_sinPIA!C10:H10</xm:f>
              <xm:sqref>I10</xm:sqref>
            </x14:sparkline>
            <x14:sparkline>
              <xm:f>EVO_sinPIA!C11:H11</xm:f>
              <xm:sqref>I11</xm:sqref>
            </x14:sparkline>
            <x14:sparkline>
              <xm:f>EVO_sinPIA!C12:H12</xm:f>
              <xm:sqref>I12</xm:sqref>
            </x14:sparkline>
            <x14:sparkline>
              <xm:f>EVO_sinPIA!C13:H13</xm:f>
              <xm:sqref>I13</xm:sqref>
            </x14:sparkline>
            <x14:sparkline>
              <xm:f>EVO_sinPIA!C14:H14</xm:f>
              <xm:sqref>I14</xm:sqref>
            </x14:sparkline>
            <x14:sparkline>
              <xm:f>EVO_sinPIA!C15:H15</xm:f>
              <xm:sqref>I15</xm:sqref>
            </x14:sparkline>
            <x14:sparkline>
              <xm:f>EVO_sinPIA!C16:H16</xm:f>
              <xm:sqref>I16</xm:sqref>
            </x14:sparkline>
            <x14:sparkline>
              <xm:f>EVO_sinPIA!C17:H17</xm:f>
              <xm:sqref>I17</xm:sqref>
            </x14:sparkline>
            <x14:sparkline>
              <xm:f>EVO_sinPIA!C18:H18</xm:f>
              <xm:sqref>I18</xm:sqref>
            </x14:sparkline>
            <x14:sparkline>
              <xm:f>EVO_sinPIA!C19:H19</xm:f>
              <xm:sqref>I19</xm:sqref>
            </x14:sparkline>
            <x14:sparkline>
              <xm:f>EVO_sinPIA!C20:H20</xm:f>
              <xm:sqref>I20</xm:sqref>
            </x14:sparkline>
            <x14:sparkline>
              <xm:f>EVO_sinPIA!C21:H21</xm:f>
              <xm:sqref>I21</xm:sqref>
            </x14:sparkline>
            <x14:sparkline>
              <xm:f>EVO_sinPIA!C22:H22</xm:f>
              <xm:sqref>I22</xm:sqref>
            </x14:sparkline>
            <x14:sparkline>
              <xm:f>EVO_sinPIA!C23:H23</xm:f>
              <xm:sqref>I23</xm:sqref>
            </x14:sparkline>
            <x14:sparkline>
              <xm:f>EVO_sinPIA!C24:H24</xm:f>
              <xm:sqref>I24</xm:sqref>
            </x14:sparkline>
            <x14:sparkline>
              <xm:f>EVO_sinPIA!C25:H25</xm:f>
              <xm:sqref>I25</xm:sqref>
            </x14:sparkline>
            <x14:sparkline>
              <xm:f>EVO_sinPIA!C26:H26</xm:f>
              <xm:sqref>I26</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82">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2" customFormat="1" x14ac:dyDescent="0.2"/>
    <row r="2" spans="1:17" s="362" customFormat="1" x14ac:dyDescent="0.2"/>
    <row r="3" spans="1:17" s="362" customFormat="1" x14ac:dyDescent="0.2"/>
    <row r="4" spans="1:17" s="362" customFormat="1" x14ac:dyDescent="0.2"/>
    <row r="5" spans="1:17" s="362" customFormat="1" ht="16.5" customHeight="1" x14ac:dyDescent="0.2"/>
    <row r="6" spans="1:17" s="7" customFormat="1" ht="24.75" customHeight="1" x14ac:dyDescent="0.2">
      <c r="A6" s="365"/>
      <c r="B6" s="1196" t="s">
        <v>479</v>
      </c>
      <c r="C6" s="1196"/>
      <c r="D6" s="1196"/>
      <c r="E6" s="1196"/>
      <c r="F6" s="1196"/>
      <c r="G6" s="1196"/>
      <c r="H6" s="1196"/>
      <c r="I6" s="1196"/>
      <c r="J6" s="1196"/>
      <c r="K6" s="1196"/>
      <c r="L6" s="1196"/>
      <c r="M6" s="1196"/>
      <c r="N6" s="1196"/>
      <c r="O6" s="390"/>
    </row>
    <row r="7" spans="1:17" s="7" customFormat="1" ht="24.75" customHeight="1" x14ac:dyDescent="0.2">
      <c r="A7" s="365"/>
      <c r="B7" s="1196"/>
      <c r="C7" s="1196"/>
      <c r="D7" s="1196"/>
      <c r="E7" s="1196"/>
      <c r="F7" s="1196"/>
      <c r="G7" s="1196"/>
      <c r="H7" s="1196"/>
      <c r="I7" s="1196"/>
      <c r="J7" s="1196"/>
      <c r="K7" s="1196"/>
      <c r="L7" s="1196"/>
      <c r="M7" s="1196"/>
      <c r="N7" s="1196"/>
      <c r="O7" s="390"/>
    </row>
    <row r="8" spans="1:17" s="7" customFormat="1" ht="15.75" customHeight="1" x14ac:dyDescent="0.2">
      <c r="A8" s="365"/>
      <c r="B8" s="1197" t="s">
        <v>493</v>
      </c>
      <c r="C8" s="1197"/>
      <c r="D8" s="1197"/>
      <c r="E8" s="1197"/>
      <c r="F8" s="1197"/>
      <c r="G8" s="1197"/>
      <c r="H8" s="1197"/>
      <c r="I8" s="1197"/>
      <c r="J8" s="1197"/>
      <c r="K8" s="1197"/>
      <c r="L8" s="1197"/>
      <c r="M8" s="1197"/>
      <c r="N8" s="1197"/>
    </row>
    <row r="9" spans="1:17" s="362" customFormat="1" ht="6" customHeight="1" x14ac:dyDescent="0.2">
      <c r="A9" s="366"/>
      <c r="B9" s="366"/>
      <c r="C9" s="366"/>
      <c r="D9" s="366"/>
      <c r="E9" s="366"/>
      <c r="F9" s="366"/>
      <c r="G9" s="366"/>
      <c r="H9" s="366"/>
      <c r="I9" s="366"/>
      <c r="J9" s="366"/>
      <c r="K9" s="366"/>
      <c r="L9" s="366"/>
    </row>
    <row r="10" spans="1:17" s="357" customFormat="1" x14ac:dyDescent="0.2"/>
    <row r="11" spans="1:17" s="391" customFormat="1" x14ac:dyDescent="0.2">
      <c r="C11" s="1198" t="s">
        <v>35</v>
      </c>
      <c r="D11" s="1198"/>
      <c r="E11" s="1198"/>
      <c r="L11" s="391">
        <v>1</v>
      </c>
      <c r="M11" s="391">
        <v>3</v>
      </c>
      <c r="N11" s="391">
        <v>4</v>
      </c>
      <c r="O11" s="391">
        <v>5</v>
      </c>
      <c r="P11" s="391">
        <v>6</v>
      </c>
    </row>
    <row r="12" spans="1:17" s="391" customFormat="1" ht="15" x14ac:dyDescent="0.25">
      <c r="C12" s="391" t="s">
        <v>219</v>
      </c>
      <c r="D12" s="391" t="s">
        <v>103</v>
      </c>
      <c r="E12" s="391" t="s">
        <v>104</v>
      </c>
      <c r="F12" s="391" t="s">
        <v>105</v>
      </c>
      <c r="G12" s="391" t="s">
        <v>106</v>
      </c>
      <c r="I12" s="392"/>
      <c r="J12" s="392"/>
      <c r="K12" s="392" t="s">
        <v>107</v>
      </c>
      <c r="L12" s="391" t="s">
        <v>108</v>
      </c>
      <c r="M12" s="391" t="s">
        <v>109</v>
      </c>
      <c r="N12" s="391" t="s">
        <v>110</v>
      </c>
      <c r="O12" s="391" t="s">
        <v>111</v>
      </c>
      <c r="P12" s="391" t="s">
        <v>112</v>
      </c>
      <c r="Q12" s="391" t="s">
        <v>113</v>
      </c>
    </row>
    <row r="13" spans="1:17" s="391" customFormat="1" ht="15" x14ac:dyDescent="0.25">
      <c r="B13" s="391" t="s">
        <v>11</v>
      </c>
      <c r="C13" s="393">
        <v>83320</v>
      </c>
      <c r="D13" s="393">
        <v>76358</v>
      </c>
      <c r="E13" s="393">
        <v>6962</v>
      </c>
      <c r="F13" s="394">
        <v>0.91644263082093136</v>
      </c>
      <c r="G13" s="394">
        <v>8.3557369179068655E-2</v>
      </c>
      <c r="I13" s="392">
        <v>12</v>
      </c>
      <c r="J13" s="392">
        <v>1</v>
      </c>
      <c r="K13" s="392">
        <v>8</v>
      </c>
      <c r="L13" s="391" t="s">
        <v>7</v>
      </c>
      <c r="M13" s="393">
        <v>33371</v>
      </c>
      <c r="N13" s="393">
        <v>45</v>
      </c>
      <c r="O13" s="394">
        <v>0.99865333971750059</v>
      </c>
      <c r="P13" s="394">
        <v>1.3466602824994014E-3</v>
      </c>
      <c r="Q13" s="394">
        <v>0.93114293007373583</v>
      </c>
    </row>
    <row r="14" spans="1:17" s="391" customFormat="1" ht="15" x14ac:dyDescent="0.25">
      <c r="B14" s="391" t="s">
        <v>10</v>
      </c>
      <c r="C14" s="393">
        <v>12150</v>
      </c>
      <c r="D14" s="393">
        <v>11779</v>
      </c>
      <c r="E14" s="393">
        <v>371</v>
      </c>
      <c r="F14" s="394">
        <v>0.96946502057613171</v>
      </c>
      <c r="G14" s="394">
        <v>3.0534979423868312E-2</v>
      </c>
      <c r="I14" s="392">
        <v>6</v>
      </c>
      <c r="J14" s="392">
        <v>2</v>
      </c>
      <c r="K14" s="392">
        <v>13</v>
      </c>
      <c r="L14" s="391" t="s">
        <v>38</v>
      </c>
      <c r="M14" s="393">
        <v>24248</v>
      </c>
      <c r="N14" s="393">
        <v>291</v>
      </c>
      <c r="O14" s="394">
        <v>0.98814132605240634</v>
      </c>
      <c r="P14" s="394">
        <v>1.1858673947593627E-2</v>
      </c>
      <c r="Q14" s="394">
        <v>0.93114293007373583</v>
      </c>
    </row>
    <row r="15" spans="1:17" s="391" customFormat="1" ht="15" x14ac:dyDescent="0.25">
      <c r="B15" s="391" t="s">
        <v>40</v>
      </c>
      <c r="C15" s="393">
        <v>7704</v>
      </c>
      <c r="D15" s="393">
        <v>7044</v>
      </c>
      <c r="E15" s="393">
        <v>660</v>
      </c>
      <c r="F15" s="394">
        <v>0.91433021806853587</v>
      </c>
      <c r="G15" s="394">
        <v>8.566978193146417E-2</v>
      </c>
      <c r="I15" s="392">
        <v>13</v>
      </c>
      <c r="J15" s="392">
        <v>3</v>
      </c>
      <c r="K15" s="392">
        <v>14</v>
      </c>
      <c r="L15" s="391" t="s">
        <v>45</v>
      </c>
      <c r="M15" s="393">
        <v>56143</v>
      </c>
      <c r="N15" s="393">
        <v>1578</v>
      </c>
      <c r="O15" s="394">
        <v>0.97266159629944038</v>
      </c>
      <c r="P15" s="394">
        <v>2.7338403700559587E-2</v>
      </c>
      <c r="Q15" s="394">
        <v>0.93114293007373583</v>
      </c>
    </row>
    <row r="16" spans="1:17" s="391" customFormat="1" ht="15" x14ac:dyDescent="0.25">
      <c r="B16" s="391" t="s">
        <v>41</v>
      </c>
      <c r="C16" s="393">
        <v>7765</v>
      </c>
      <c r="D16" s="393">
        <v>7150</v>
      </c>
      <c r="E16" s="393">
        <v>615</v>
      </c>
      <c r="F16" s="394">
        <v>0.92079845460399223</v>
      </c>
      <c r="G16" s="394">
        <v>7.9201545396007725E-2</v>
      </c>
      <c r="I16" s="392">
        <v>11</v>
      </c>
      <c r="J16" s="392">
        <v>4</v>
      </c>
      <c r="K16" s="392">
        <v>17</v>
      </c>
      <c r="L16" s="391" t="s">
        <v>47</v>
      </c>
      <c r="M16" s="393">
        <v>3439</v>
      </c>
      <c r="N16" s="393">
        <v>101</v>
      </c>
      <c r="O16" s="394">
        <v>0.97146892655367234</v>
      </c>
      <c r="P16" s="394">
        <v>2.8531073446327684E-2</v>
      </c>
      <c r="Q16" s="394">
        <v>0.93114293007373583</v>
      </c>
    </row>
    <row r="17" spans="2:17" s="391" customFormat="1" ht="15" x14ac:dyDescent="0.25">
      <c r="B17" s="391" t="s">
        <v>9</v>
      </c>
      <c r="C17" s="393">
        <v>14203</v>
      </c>
      <c r="D17" s="393">
        <v>12141</v>
      </c>
      <c r="E17" s="393">
        <v>2062</v>
      </c>
      <c r="F17" s="394">
        <v>0.85481940435119341</v>
      </c>
      <c r="G17" s="394">
        <v>0.14518059564880659</v>
      </c>
      <c r="I17" s="392">
        <v>20</v>
      </c>
      <c r="J17" s="392">
        <v>5</v>
      </c>
      <c r="K17" s="392">
        <v>6</v>
      </c>
      <c r="L17" s="391" t="s">
        <v>8</v>
      </c>
      <c r="M17" s="393">
        <v>5908</v>
      </c>
      <c r="N17" s="393">
        <v>186</v>
      </c>
      <c r="O17" s="394">
        <v>0.96947817525434854</v>
      </c>
      <c r="P17" s="394">
        <v>3.052182474565146E-2</v>
      </c>
      <c r="Q17" s="394">
        <v>0.93114293007373583</v>
      </c>
    </row>
    <row r="18" spans="2:17" s="391" customFormat="1" ht="15" x14ac:dyDescent="0.25">
      <c r="B18" s="391" t="s">
        <v>8</v>
      </c>
      <c r="C18" s="393">
        <v>6094</v>
      </c>
      <c r="D18" s="393">
        <v>5908</v>
      </c>
      <c r="E18" s="393">
        <v>186</v>
      </c>
      <c r="F18" s="394">
        <v>0.96947817525434854</v>
      </c>
      <c r="G18" s="394">
        <v>3.052182474565146E-2</v>
      </c>
      <c r="I18" s="392">
        <v>5</v>
      </c>
      <c r="J18" s="392">
        <v>6</v>
      </c>
      <c r="K18" s="392">
        <v>2</v>
      </c>
      <c r="L18" s="391" t="s">
        <v>10</v>
      </c>
      <c r="M18" s="393">
        <v>11779</v>
      </c>
      <c r="N18" s="393">
        <v>371</v>
      </c>
      <c r="O18" s="394">
        <v>0.96946502057613171</v>
      </c>
      <c r="P18" s="394">
        <v>3.0534979423868312E-2</v>
      </c>
      <c r="Q18" s="394">
        <v>0.93114293007373583</v>
      </c>
    </row>
    <row r="19" spans="2:17" s="391" customFormat="1" ht="15" x14ac:dyDescent="0.25">
      <c r="B19" s="391" t="s">
        <v>43</v>
      </c>
      <c r="C19" s="393">
        <v>21778</v>
      </c>
      <c r="D19" s="393">
        <v>20986</v>
      </c>
      <c r="E19" s="393">
        <v>792</v>
      </c>
      <c r="F19" s="394">
        <v>0.96363302415281482</v>
      </c>
      <c r="G19" s="394">
        <v>3.6366975847185234E-2</v>
      </c>
      <c r="I19" s="392">
        <v>7</v>
      </c>
      <c r="J19" s="392">
        <v>7</v>
      </c>
      <c r="K19" s="392">
        <v>7</v>
      </c>
      <c r="L19" s="391" t="s">
        <v>43</v>
      </c>
      <c r="M19" s="393">
        <v>20986</v>
      </c>
      <c r="N19" s="393">
        <v>792</v>
      </c>
      <c r="O19" s="394">
        <v>0.96363302415281482</v>
      </c>
      <c r="P19" s="394">
        <v>3.6366975847185234E-2</v>
      </c>
      <c r="Q19" s="394">
        <v>0.93114293007373583</v>
      </c>
    </row>
    <row r="20" spans="2:17" s="391" customFormat="1" ht="15" x14ac:dyDescent="0.25">
      <c r="B20" s="391" t="s">
        <v>7</v>
      </c>
      <c r="C20" s="393">
        <v>33416</v>
      </c>
      <c r="D20" s="393">
        <v>33371</v>
      </c>
      <c r="E20" s="393">
        <v>45</v>
      </c>
      <c r="F20" s="394">
        <v>0.99865333971750059</v>
      </c>
      <c r="G20" s="394">
        <v>1.3466602824994014E-3</v>
      </c>
      <c r="I20" s="392">
        <v>1</v>
      </c>
      <c r="J20" s="392">
        <v>8</v>
      </c>
      <c r="K20" s="392">
        <v>11</v>
      </c>
      <c r="L20" s="391" t="s">
        <v>6</v>
      </c>
      <c r="M20" s="393">
        <v>41010</v>
      </c>
      <c r="N20" s="393">
        <v>2148</v>
      </c>
      <c r="O20" s="394">
        <v>0.95022938968441539</v>
      </c>
      <c r="P20" s="394">
        <v>4.9770610315584593E-2</v>
      </c>
      <c r="Q20" s="394">
        <v>0.93114293007373583</v>
      </c>
    </row>
    <row r="21" spans="2:17" s="391" customFormat="1" ht="15" x14ac:dyDescent="0.25">
      <c r="B21" s="391" t="s">
        <v>44</v>
      </c>
      <c r="C21" s="393">
        <v>50019</v>
      </c>
      <c r="D21" s="393">
        <v>42941</v>
      </c>
      <c r="E21" s="393">
        <v>7078</v>
      </c>
      <c r="F21" s="394">
        <v>0.85849377236650071</v>
      </c>
      <c r="G21" s="394">
        <v>0.14150622763349927</v>
      </c>
      <c r="I21" s="392">
        <v>19</v>
      </c>
      <c r="J21" s="392">
        <v>9</v>
      </c>
      <c r="K21" s="392">
        <v>10</v>
      </c>
      <c r="L21" s="391" t="s">
        <v>42</v>
      </c>
      <c r="M21" s="393">
        <v>376</v>
      </c>
      <c r="N21" s="393">
        <v>24</v>
      </c>
      <c r="O21" s="394">
        <v>0.94</v>
      </c>
      <c r="P21" s="394">
        <v>0.06</v>
      </c>
      <c r="Q21" s="394">
        <v>0.93114293007373583</v>
      </c>
    </row>
    <row r="22" spans="2:17" s="391" customFormat="1" ht="15" x14ac:dyDescent="0.25">
      <c r="B22" s="391" t="s">
        <v>42</v>
      </c>
      <c r="C22" s="393">
        <v>400</v>
      </c>
      <c r="D22" s="393">
        <v>376</v>
      </c>
      <c r="E22" s="393">
        <v>24</v>
      </c>
      <c r="F22" s="394">
        <v>0.94</v>
      </c>
      <c r="G22" s="394">
        <v>0.06</v>
      </c>
      <c r="I22" s="392">
        <v>9</v>
      </c>
      <c r="J22" s="392">
        <v>10</v>
      </c>
      <c r="K22" s="392">
        <v>20</v>
      </c>
      <c r="L22" s="391" t="s">
        <v>114</v>
      </c>
      <c r="M22" s="393">
        <v>386672</v>
      </c>
      <c r="N22" s="393">
        <v>28594</v>
      </c>
      <c r="O22" s="394">
        <v>0.93114293007373583</v>
      </c>
      <c r="P22" s="394">
        <v>6.8857069926264128E-2</v>
      </c>
      <c r="Q22" s="394">
        <v>0.93114293007373583</v>
      </c>
    </row>
    <row r="23" spans="2:17" s="391" customFormat="1" ht="15" x14ac:dyDescent="0.25">
      <c r="B23" s="391" t="s">
        <v>6</v>
      </c>
      <c r="C23" s="393">
        <v>43158</v>
      </c>
      <c r="D23" s="393">
        <v>41010</v>
      </c>
      <c r="E23" s="393">
        <v>2148</v>
      </c>
      <c r="F23" s="394">
        <v>0.95022938968441539</v>
      </c>
      <c r="G23" s="394">
        <v>4.9770610315584593E-2</v>
      </c>
      <c r="I23" s="392">
        <v>8</v>
      </c>
      <c r="J23" s="392">
        <v>11</v>
      </c>
      <c r="K23" s="392">
        <v>4</v>
      </c>
      <c r="L23" s="391" t="s">
        <v>41</v>
      </c>
      <c r="M23" s="393">
        <v>7150</v>
      </c>
      <c r="N23" s="393">
        <v>615</v>
      </c>
      <c r="O23" s="394">
        <v>0.92079845460399223</v>
      </c>
      <c r="P23" s="394">
        <v>7.9201545396007725E-2</v>
      </c>
      <c r="Q23" s="394">
        <v>0.93114293007373583</v>
      </c>
    </row>
    <row r="24" spans="2:17" s="391" customFormat="1" ht="15" x14ac:dyDescent="0.25">
      <c r="B24" s="391" t="s">
        <v>5</v>
      </c>
      <c r="C24" s="393">
        <v>12517</v>
      </c>
      <c r="D24" s="393">
        <v>11341</v>
      </c>
      <c r="E24" s="393">
        <v>1176</v>
      </c>
      <c r="F24" s="394">
        <v>0.90604777502596467</v>
      </c>
      <c r="G24" s="394">
        <v>9.3952224974035312E-2</v>
      </c>
      <c r="I24" s="392">
        <v>16</v>
      </c>
      <c r="J24" s="392">
        <v>12</v>
      </c>
      <c r="K24" s="392">
        <v>1</v>
      </c>
      <c r="L24" s="391" t="s">
        <v>11</v>
      </c>
      <c r="M24" s="393">
        <v>76358</v>
      </c>
      <c r="N24" s="393">
        <v>6962</v>
      </c>
      <c r="O24" s="394">
        <v>0.91644263082093136</v>
      </c>
      <c r="P24" s="394">
        <v>8.3557369179068655E-2</v>
      </c>
      <c r="Q24" s="394">
        <v>0.93114293007373583</v>
      </c>
    </row>
    <row r="25" spans="2:17" s="391" customFormat="1" ht="15" x14ac:dyDescent="0.25">
      <c r="B25" s="391" t="s">
        <v>38</v>
      </c>
      <c r="C25" s="393">
        <v>24539</v>
      </c>
      <c r="D25" s="393">
        <v>24248</v>
      </c>
      <c r="E25" s="393">
        <v>291</v>
      </c>
      <c r="F25" s="394">
        <v>0.98814132605240634</v>
      </c>
      <c r="G25" s="394">
        <v>1.1858673947593627E-2</v>
      </c>
      <c r="I25" s="392">
        <v>2</v>
      </c>
      <c r="J25" s="392">
        <v>13</v>
      </c>
      <c r="K25" s="392">
        <v>3</v>
      </c>
      <c r="L25" s="391" t="s">
        <v>40</v>
      </c>
      <c r="M25" s="393">
        <v>7044</v>
      </c>
      <c r="N25" s="393">
        <v>660</v>
      </c>
      <c r="O25" s="394">
        <v>0.91433021806853587</v>
      </c>
      <c r="P25" s="394">
        <v>8.566978193146417E-2</v>
      </c>
      <c r="Q25" s="394">
        <v>0.93114293007373583</v>
      </c>
    </row>
    <row r="26" spans="2:17" s="391" customFormat="1" ht="15" x14ac:dyDescent="0.25">
      <c r="B26" s="391" t="s">
        <v>45</v>
      </c>
      <c r="C26" s="393">
        <v>57721</v>
      </c>
      <c r="D26" s="393">
        <v>56143</v>
      </c>
      <c r="E26" s="393">
        <v>1578</v>
      </c>
      <c r="F26" s="394">
        <v>0.97266159629944038</v>
      </c>
      <c r="G26" s="394">
        <v>2.7338403700559587E-2</v>
      </c>
      <c r="I26" s="392">
        <v>3</v>
      </c>
      <c r="J26" s="392">
        <v>14</v>
      </c>
      <c r="K26" s="392">
        <v>15</v>
      </c>
      <c r="L26" s="391" t="s">
        <v>50</v>
      </c>
      <c r="M26" s="393">
        <v>708</v>
      </c>
      <c r="N26" s="393">
        <v>69</v>
      </c>
      <c r="O26" s="394">
        <v>0.91119691119691115</v>
      </c>
      <c r="P26" s="394">
        <v>8.8803088803088806E-2</v>
      </c>
      <c r="Q26" s="394">
        <v>0.93114293007373583</v>
      </c>
    </row>
    <row r="27" spans="2:17" s="391" customFormat="1" ht="15" x14ac:dyDescent="0.25">
      <c r="B27" s="391" t="s">
        <v>50</v>
      </c>
      <c r="C27" s="393">
        <v>777</v>
      </c>
      <c r="D27" s="393">
        <v>708</v>
      </c>
      <c r="E27" s="393">
        <v>69</v>
      </c>
      <c r="F27" s="394">
        <v>0.91119691119691115</v>
      </c>
      <c r="G27" s="394">
        <v>8.8803088803088806E-2</v>
      </c>
      <c r="I27" s="392">
        <v>14</v>
      </c>
      <c r="J27" s="392">
        <v>15</v>
      </c>
      <c r="K27" s="392">
        <v>19</v>
      </c>
      <c r="L27" s="391" t="s">
        <v>49</v>
      </c>
      <c r="M27" s="393">
        <v>2378</v>
      </c>
      <c r="N27" s="393">
        <v>238</v>
      </c>
      <c r="O27" s="394">
        <v>0.90902140672782872</v>
      </c>
      <c r="P27" s="394">
        <v>9.0978593272171254E-2</v>
      </c>
      <c r="Q27" s="394">
        <v>0.93114293007373583</v>
      </c>
    </row>
    <row r="28" spans="2:17" s="391" customFormat="1" ht="15" x14ac:dyDescent="0.25">
      <c r="B28" s="391" t="s">
        <v>46</v>
      </c>
      <c r="C28" s="393">
        <v>14290</v>
      </c>
      <c r="D28" s="393">
        <v>12623</v>
      </c>
      <c r="E28" s="393">
        <v>1667</v>
      </c>
      <c r="F28" s="394">
        <v>0.8833449965010497</v>
      </c>
      <c r="G28" s="394">
        <v>0.11665500349895032</v>
      </c>
      <c r="I28" s="392">
        <v>17</v>
      </c>
      <c r="J28" s="392">
        <v>16</v>
      </c>
      <c r="K28" s="392">
        <v>12</v>
      </c>
      <c r="L28" s="391" t="s">
        <v>5</v>
      </c>
      <c r="M28" s="393">
        <v>11341</v>
      </c>
      <c r="N28" s="393">
        <v>1176</v>
      </c>
      <c r="O28" s="394">
        <v>0.90604777502596467</v>
      </c>
      <c r="P28" s="394">
        <v>9.3952224974035312E-2</v>
      </c>
      <c r="Q28" s="394">
        <v>0.93114293007373583</v>
      </c>
    </row>
    <row r="29" spans="2:17" s="391" customFormat="1" ht="15" x14ac:dyDescent="0.25">
      <c r="B29" s="391" t="s">
        <v>47</v>
      </c>
      <c r="C29" s="393">
        <v>3540</v>
      </c>
      <c r="D29" s="393">
        <v>3439</v>
      </c>
      <c r="E29" s="393">
        <v>101</v>
      </c>
      <c r="F29" s="394">
        <v>0.97146892655367234</v>
      </c>
      <c r="G29" s="394">
        <v>2.8531073446327684E-2</v>
      </c>
      <c r="I29" s="392">
        <v>4</v>
      </c>
      <c r="J29" s="392">
        <v>17</v>
      </c>
      <c r="K29" s="392">
        <v>16</v>
      </c>
      <c r="L29" s="391" t="s">
        <v>46</v>
      </c>
      <c r="M29" s="393">
        <v>12623</v>
      </c>
      <c r="N29" s="393">
        <v>1667</v>
      </c>
      <c r="O29" s="394">
        <v>0.8833449965010497</v>
      </c>
      <c r="P29" s="394">
        <v>0.11665500349895032</v>
      </c>
      <c r="Q29" s="394">
        <v>0.93114293007373583</v>
      </c>
    </row>
    <row r="30" spans="2:17" s="391" customFormat="1" ht="15" x14ac:dyDescent="0.25">
      <c r="B30" s="391" t="s">
        <v>48</v>
      </c>
      <c r="C30" s="393">
        <v>19259</v>
      </c>
      <c r="D30" s="393">
        <v>16728</v>
      </c>
      <c r="E30" s="393">
        <v>2531</v>
      </c>
      <c r="F30" s="394">
        <v>0.86858092320473546</v>
      </c>
      <c r="G30" s="394">
        <v>0.13141907679526454</v>
      </c>
      <c r="I30" s="392">
        <v>18</v>
      </c>
      <c r="J30" s="392">
        <v>18</v>
      </c>
      <c r="K30" s="392">
        <v>18</v>
      </c>
      <c r="L30" s="391" t="s">
        <v>48</v>
      </c>
      <c r="M30" s="393">
        <v>16728</v>
      </c>
      <c r="N30" s="393">
        <v>2531</v>
      </c>
      <c r="O30" s="394">
        <v>0.86858092320473546</v>
      </c>
      <c r="P30" s="394">
        <v>0.13141907679526454</v>
      </c>
      <c r="Q30" s="394">
        <v>0.93114293007373583</v>
      </c>
    </row>
    <row r="31" spans="2:17" s="391" customFormat="1" ht="15" x14ac:dyDescent="0.25">
      <c r="B31" s="391" t="s">
        <v>49</v>
      </c>
      <c r="C31" s="393">
        <v>2616</v>
      </c>
      <c r="D31" s="393">
        <v>2378</v>
      </c>
      <c r="E31" s="393">
        <v>238</v>
      </c>
      <c r="F31" s="394">
        <v>0.90902140672782872</v>
      </c>
      <c r="G31" s="394">
        <v>9.0978593272171254E-2</v>
      </c>
      <c r="I31" s="392">
        <v>15</v>
      </c>
      <c r="J31" s="392">
        <v>19</v>
      </c>
      <c r="K31" s="392">
        <v>9</v>
      </c>
      <c r="L31" s="391" t="s">
        <v>44</v>
      </c>
      <c r="M31" s="393">
        <v>42941</v>
      </c>
      <c r="N31" s="393">
        <v>7078</v>
      </c>
      <c r="O31" s="394">
        <v>0.85849377236650071</v>
      </c>
      <c r="P31" s="394">
        <v>0.14150622763349927</v>
      </c>
      <c r="Q31" s="394">
        <v>0.93114293007373583</v>
      </c>
    </row>
    <row r="32" spans="2:17" s="391" customFormat="1" ht="15" x14ac:dyDescent="0.25">
      <c r="B32" s="395" t="s">
        <v>114</v>
      </c>
      <c r="C32" s="396">
        <v>415266</v>
      </c>
      <c r="D32" s="396">
        <v>386672</v>
      </c>
      <c r="E32" s="396">
        <v>28594</v>
      </c>
      <c r="F32" s="397">
        <v>0.93114293007373583</v>
      </c>
      <c r="G32" s="397">
        <v>6.8857069926264128E-2</v>
      </c>
      <c r="I32" s="392">
        <v>10</v>
      </c>
      <c r="J32" s="392">
        <v>20</v>
      </c>
      <c r="K32" s="392">
        <v>5</v>
      </c>
      <c r="L32" s="391" t="s">
        <v>9</v>
      </c>
      <c r="M32" s="393">
        <v>12141</v>
      </c>
      <c r="N32" s="393">
        <v>2062</v>
      </c>
      <c r="O32" s="394">
        <v>0.85481940435119341</v>
      </c>
      <c r="P32" s="394">
        <v>0.14518059564880659</v>
      </c>
      <c r="Q32" s="394">
        <v>0.93114293007373583</v>
      </c>
    </row>
    <row r="33" spans="9:16" s="357" customFormat="1" ht="15" x14ac:dyDescent="0.25">
      <c r="I33" s="428"/>
      <c r="J33" s="428"/>
      <c r="K33" s="428"/>
      <c r="M33" s="429"/>
      <c r="N33" s="429"/>
      <c r="O33" s="430"/>
      <c r="P33" s="430"/>
    </row>
    <row r="34" spans="9:16" s="357"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83">
    <pageSetUpPr fitToPage="1"/>
  </sheetPr>
  <dimension ref="A1:Q42"/>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2" customFormat="1" x14ac:dyDescent="0.2"/>
    <row r="2" spans="1:17" s="362" customFormat="1" x14ac:dyDescent="0.2"/>
    <row r="3" spans="1:17" s="362" customFormat="1" x14ac:dyDescent="0.2"/>
    <row r="4" spans="1:17" s="362" customFormat="1" x14ac:dyDescent="0.2"/>
    <row r="5" spans="1:17" s="362" customFormat="1" ht="16.5" customHeight="1" x14ac:dyDescent="0.2"/>
    <row r="6" spans="1:17" s="7" customFormat="1" ht="24.75" customHeight="1" x14ac:dyDescent="0.2">
      <c r="A6" s="365"/>
      <c r="B6" s="1196" t="s">
        <v>480</v>
      </c>
      <c r="C6" s="1196"/>
      <c r="D6" s="1196"/>
      <c r="E6" s="1196"/>
      <c r="F6" s="1196"/>
      <c r="G6" s="1196"/>
      <c r="H6" s="1196"/>
      <c r="I6" s="1196"/>
      <c r="J6" s="1196"/>
      <c r="K6" s="1196"/>
      <c r="L6" s="1196"/>
      <c r="M6" s="1196"/>
      <c r="N6" s="1196"/>
      <c r="O6" s="390"/>
    </row>
    <row r="7" spans="1:17" s="7" customFormat="1" ht="24.75" customHeight="1" x14ac:dyDescent="0.2">
      <c r="A7" s="365"/>
      <c r="B7" s="1196"/>
      <c r="C7" s="1196"/>
      <c r="D7" s="1196"/>
      <c r="E7" s="1196"/>
      <c r="F7" s="1196"/>
      <c r="G7" s="1196"/>
      <c r="H7" s="1196"/>
      <c r="I7" s="1196"/>
      <c r="J7" s="1196"/>
      <c r="K7" s="1196"/>
      <c r="L7" s="1196"/>
      <c r="M7" s="1196"/>
      <c r="N7" s="1196"/>
      <c r="O7" s="390"/>
    </row>
    <row r="8" spans="1:17" s="7" customFormat="1" ht="15.75" customHeight="1" x14ac:dyDescent="0.2">
      <c r="A8" s="365"/>
      <c r="B8" s="1197" t="s">
        <v>493</v>
      </c>
      <c r="C8" s="1197"/>
      <c r="D8" s="1197"/>
      <c r="E8" s="1197"/>
      <c r="F8" s="1197"/>
      <c r="G8" s="1197"/>
      <c r="H8" s="1197"/>
      <c r="I8" s="1197"/>
      <c r="J8" s="1197"/>
      <c r="K8" s="1197"/>
      <c r="L8" s="1197"/>
      <c r="M8" s="1197"/>
      <c r="N8" s="1197"/>
    </row>
    <row r="9" spans="1:17" s="362" customFormat="1" ht="6" customHeight="1" x14ac:dyDescent="0.2">
      <c r="A9" s="366"/>
      <c r="B9" s="366"/>
      <c r="C9" s="366"/>
      <c r="D9" s="366"/>
      <c r="E9" s="366"/>
      <c r="F9" s="366"/>
      <c r="G9" s="366"/>
      <c r="H9" s="366"/>
      <c r="I9" s="366"/>
      <c r="J9" s="366"/>
      <c r="K9" s="366"/>
      <c r="L9" s="366"/>
    </row>
    <row r="10" spans="1:17" s="391" customFormat="1" x14ac:dyDescent="0.2"/>
    <row r="11" spans="1:17" s="391" customFormat="1" x14ac:dyDescent="0.2">
      <c r="C11" s="1198" t="s">
        <v>36</v>
      </c>
      <c r="D11" s="1198"/>
      <c r="E11" s="1198"/>
      <c r="L11" s="391">
        <v>1</v>
      </c>
      <c r="M11" s="391">
        <v>3</v>
      </c>
      <c r="N11" s="391">
        <v>4</v>
      </c>
      <c r="O11" s="391">
        <v>5</v>
      </c>
      <c r="P11" s="391">
        <v>6</v>
      </c>
    </row>
    <row r="12" spans="1:17" s="391" customFormat="1" ht="15" x14ac:dyDescent="0.25">
      <c r="C12" s="391" t="s">
        <v>219</v>
      </c>
      <c r="D12" s="391" t="s">
        <v>103</v>
      </c>
      <c r="E12" s="391" t="s">
        <v>104</v>
      </c>
      <c r="F12" s="391" t="s">
        <v>105</v>
      </c>
      <c r="G12" s="391" t="s">
        <v>106</v>
      </c>
      <c r="I12" s="392"/>
      <c r="J12" s="392"/>
      <c r="K12" s="392" t="s">
        <v>107</v>
      </c>
      <c r="L12" s="391" t="s">
        <v>108</v>
      </c>
      <c r="M12" s="391" t="s">
        <v>109</v>
      </c>
      <c r="N12" s="391" t="s">
        <v>110</v>
      </c>
      <c r="O12" s="391" t="s">
        <v>111</v>
      </c>
      <c r="P12" s="391" t="s">
        <v>112</v>
      </c>
      <c r="Q12" s="391" t="s">
        <v>113</v>
      </c>
    </row>
    <row r="13" spans="1:17" s="391" customFormat="1" ht="15" x14ac:dyDescent="0.25">
      <c r="B13" s="391" t="s">
        <v>11</v>
      </c>
      <c r="C13" s="393">
        <v>138312</v>
      </c>
      <c r="D13" s="393">
        <v>124894</v>
      </c>
      <c r="E13" s="393">
        <v>13418</v>
      </c>
      <c r="F13" s="394">
        <v>0.90298744866678238</v>
      </c>
      <c r="G13" s="394">
        <v>9.701255133321765E-2</v>
      </c>
      <c r="I13" s="392">
        <v>13</v>
      </c>
      <c r="J13" s="392">
        <v>1</v>
      </c>
      <c r="K13" s="392">
        <v>8</v>
      </c>
      <c r="L13" s="391" t="s">
        <v>7</v>
      </c>
      <c r="M13" s="393">
        <v>38151</v>
      </c>
      <c r="N13" s="393">
        <v>60</v>
      </c>
      <c r="O13" s="394">
        <v>0.99842977153175783</v>
      </c>
      <c r="P13" s="394">
        <v>1.5702284682421292E-3</v>
      </c>
      <c r="Q13" s="394">
        <v>0.90451215082437786</v>
      </c>
    </row>
    <row r="14" spans="1:17" s="391" customFormat="1" ht="15" x14ac:dyDescent="0.25">
      <c r="B14" s="391" t="s">
        <v>10</v>
      </c>
      <c r="C14" s="393">
        <v>14513</v>
      </c>
      <c r="D14" s="393">
        <v>13985</v>
      </c>
      <c r="E14" s="393">
        <v>528</v>
      </c>
      <c r="F14" s="394">
        <v>0.96361882450217051</v>
      </c>
      <c r="G14" s="394">
        <v>3.6381175497829529E-2</v>
      </c>
      <c r="I14" s="392">
        <v>4</v>
      </c>
      <c r="J14" s="392">
        <v>2</v>
      </c>
      <c r="K14" s="392">
        <v>13</v>
      </c>
      <c r="L14" s="391" t="s">
        <v>38</v>
      </c>
      <c r="M14" s="393">
        <v>24408</v>
      </c>
      <c r="N14" s="393">
        <v>526</v>
      </c>
      <c r="O14" s="394">
        <v>0.97890430737146061</v>
      </c>
      <c r="P14" s="394">
        <v>2.1095692628539345E-2</v>
      </c>
      <c r="Q14" s="394">
        <v>0.90451215082437786</v>
      </c>
    </row>
    <row r="15" spans="1:17" s="391" customFormat="1" ht="15" x14ac:dyDescent="0.25">
      <c r="B15" s="391" t="s">
        <v>40</v>
      </c>
      <c r="C15" s="393">
        <v>10744</v>
      </c>
      <c r="D15" s="393">
        <v>9777</v>
      </c>
      <c r="E15" s="393">
        <v>967</v>
      </c>
      <c r="F15" s="394">
        <v>0.90999627699180941</v>
      </c>
      <c r="G15" s="394">
        <v>9.0003723008190623E-2</v>
      </c>
      <c r="I15" s="392">
        <v>10</v>
      </c>
      <c r="J15" s="392">
        <v>3</v>
      </c>
      <c r="K15" s="392">
        <v>17</v>
      </c>
      <c r="L15" s="391" t="s">
        <v>47</v>
      </c>
      <c r="M15" s="393">
        <v>5778</v>
      </c>
      <c r="N15" s="393">
        <v>181</v>
      </c>
      <c r="O15" s="394">
        <v>0.96962577613693568</v>
      </c>
      <c r="P15" s="394">
        <v>3.0374223863064272E-2</v>
      </c>
      <c r="Q15" s="394">
        <v>0.90451215082437786</v>
      </c>
    </row>
    <row r="16" spans="1:17" s="391" customFormat="1" ht="15" x14ac:dyDescent="0.25">
      <c r="B16" s="391" t="s">
        <v>41</v>
      </c>
      <c r="C16" s="393">
        <v>10081</v>
      </c>
      <c r="D16" s="393">
        <v>9106</v>
      </c>
      <c r="E16" s="393">
        <v>975</v>
      </c>
      <c r="F16" s="394">
        <v>0.90328340442416422</v>
      </c>
      <c r="G16" s="394">
        <v>9.6716595575835729E-2</v>
      </c>
      <c r="I16" s="392">
        <v>12</v>
      </c>
      <c r="J16" s="392">
        <v>4</v>
      </c>
      <c r="K16" s="392">
        <v>2</v>
      </c>
      <c r="L16" s="391" t="s">
        <v>10</v>
      </c>
      <c r="M16" s="393">
        <v>13985</v>
      </c>
      <c r="N16" s="393">
        <v>528</v>
      </c>
      <c r="O16" s="394">
        <v>0.96361882450217051</v>
      </c>
      <c r="P16" s="394">
        <v>3.6381175497829529E-2</v>
      </c>
      <c r="Q16" s="394">
        <v>0.90451215082437786</v>
      </c>
    </row>
    <row r="17" spans="2:17" s="391" customFormat="1" ht="15" x14ac:dyDescent="0.25">
      <c r="B17" s="391" t="s">
        <v>9</v>
      </c>
      <c r="C17" s="393">
        <v>14570</v>
      </c>
      <c r="D17" s="393">
        <v>12540</v>
      </c>
      <c r="E17" s="393">
        <v>2030</v>
      </c>
      <c r="F17" s="394">
        <v>0.86067261496225123</v>
      </c>
      <c r="G17" s="394">
        <v>0.1393273850377488</v>
      </c>
      <c r="I17" s="392">
        <v>18</v>
      </c>
      <c r="J17" s="392">
        <v>5</v>
      </c>
      <c r="K17" s="392">
        <v>6</v>
      </c>
      <c r="L17" s="391" t="s">
        <v>8</v>
      </c>
      <c r="M17" s="393">
        <v>7695</v>
      </c>
      <c r="N17" s="393">
        <v>297</v>
      </c>
      <c r="O17" s="394">
        <v>0.96283783783783783</v>
      </c>
      <c r="P17" s="394">
        <v>3.7162162162162164E-2</v>
      </c>
      <c r="Q17" s="394">
        <v>0.90451215082437786</v>
      </c>
    </row>
    <row r="18" spans="2:17" s="391" customFormat="1" ht="15" x14ac:dyDescent="0.25">
      <c r="B18" s="391" t="s">
        <v>8</v>
      </c>
      <c r="C18" s="393">
        <v>7992</v>
      </c>
      <c r="D18" s="393">
        <v>7695</v>
      </c>
      <c r="E18" s="393">
        <v>297</v>
      </c>
      <c r="F18" s="394">
        <v>0.96283783783783783</v>
      </c>
      <c r="G18" s="394">
        <v>3.7162162162162164E-2</v>
      </c>
      <c r="I18" s="392">
        <v>5</v>
      </c>
      <c r="J18" s="392">
        <v>6</v>
      </c>
      <c r="K18" s="392">
        <v>7</v>
      </c>
      <c r="L18" s="391" t="s">
        <v>43</v>
      </c>
      <c r="M18" s="393">
        <v>22149</v>
      </c>
      <c r="N18" s="393">
        <v>1104</v>
      </c>
      <c r="O18" s="394">
        <v>0.95252225519287836</v>
      </c>
      <c r="P18" s="394">
        <v>4.7477744807121663E-2</v>
      </c>
      <c r="Q18" s="394">
        <v>0.90451215082437786</v>
      </c>
    </row>
    <row r="19" spans="2:17" s="391" customFormat="1" ht="15" x14ac:dyDescent="0.25">
      <c r="B19" s="391" t="s">
        <v>43</v>
      </c>
      <c r="C19" s="393">
        <v>23253</v>
      </c>
      <c r="D19" s="393">
        <v>22149</v>
      </c>
      <c r="E19" s="393">
        <v>1104</v>
      </c>
      <c r="F19" s="394">
        <v>0.95252225519287836</v>
      </c>
      <c r="G19" s="394">
        <v>4.7477744807121663E-2</v>
      </c>
      <c r="I19" s="392">
        <v>6</v>
      </c>
      <c r="J19" s="392">
        <v>7</v>
      </c>
      <c r="K19" s="392">
        <v>10</v>
      </c>
      <c r="L19" s="391" t="s">
        <v>42</v>
      </c>
      <c r="M19" s="393">
        <v>532</v>
      </c>
      <c r="N19" s="393">
        <v>27</v>
      </c>
      <c r="O19" s="394">
        <v>0.95169946332737032</v>
      </c>
      <c r="P19" s="394">
        <v>4.8300536672629693E-2</v>
      </c>
      <c r="Q19" s="394">
        <v>0.90451215082437786</v>
      </c>
    </row>
    <row r="20" spans="2:17" s="391" customFormat="1" ht="15" x14ac:dyDescent="0.25">
      <c r="B20" s="391" t="s">
        <v>7</v>
      </c>
      <c r="C20" s="393">
        <v>38211</v>
      </c>
      <c r="D20" s="393">
        <v>38151</v>
      </c>
      <c r="E20" s="393">
        <v>60</v>
      </c>
      <c r="F20" s="394">
        <v>0.99842977153175783</v>
      </c>
      <c r="G20" s="394">
        <v>1.5702284682421292E-3</v>
      </c>
      <c r="I20" s="392">
        <v>1</v>
      </c>
      <c r="J20" s="392">
        <v>8</v>
      </c>
      <c r="K20" s="392">
        <v>14</v>
      </c>
      <c r="L20" s="391" t="s">
        <v>45</v>
      </c>
      <c r="M20" s="393">
        <v>60397</v>
      </c>
      <c r="N20" s="393">
        <v>3760</v>
      </c>
      <c r="O20" s="394">
        <v>0.94139376841186462</v>
      </c>
      <c r="P20" s="394">
        <v>5.8606231588135355E-2</v>
      </c>
      <c r="Q20" s="394">
        <v>0.90451215082437786</v>
      </c>
    </row>
    <row r="21" spans="2:17" s="391" customFormat="1" ht="15" x14ac:dyDescent="0.25">
      <c r="B21" s="391" t="s">
        <v>44</v>
      </c>
      <c r="C21" s="393">
        <v>94776</v>
      </c>
      <c r="D21" s="393">
        <v>76541</v>
      </c>
      <c r="E21" s="393">
        <v>18235</v>
      </c>
      <c r="F21" s="394">
        <v>0.80759897020342708</v>
      </c>
      <c r="G21" s="394">
        <v>0.19240102979657298</v>
      </c>
      <c r="I21" s="392">
        <v>20</v>
      </c>
      <c r="J21" s="392">
        <v>9</v>
      </c>
      <c r="K21" s="392">
        <v>11</v>
      </c>
      <c r="L21" s="391" t="s">
        <v>6</v>
      </c>
      <c r="M21" s="393">
        <v>51749</v>
      </c>
      <c r="N21" s="393">
        <v>3560</v>
      </c>
      <c r="O21" s="394">
        <v>0.9356343452241046</v>
      </c>
      <c r="P21" s="394">
        <v>6.4365654775895426E-2</v>
      </c>
      <c r="Q21" s="394">
        <v>0.90451215082437786</v>
      </c>
    </row>
    <row r="22" spans="2:17" s="391" customFormat="1" ht="15" x14ac:dyDescent="0.25">
      <c r="B22" s="391" t="s">
        <v>42</v>
      </c>
      <c r="C22" s="393">
        <v>559</v>
      </c>
      <c r="D22" s="393">
        <v>532</v>
      </c>
      <c r="E22" s="393">
        <v>27</v>
      </c>
      <c r="F22" s="394">
        <v>0.95169946332737032</v>
      </c>
      <c r="G22" s="394">
        <v>4.8300536672629693E-2</v>
      </c>
      <c r="I22" s="392">
        <v>7</v>
      </c>
      <c r="J22" s="392">
        <v>10</v>
      </c>
      <c r="K22" s="392">
        <v>3</v>
      </c>
      <c r="L22" s="391" t="s">
        <v>40</v>
      </c>
      <c r="M22" s="393">
        <v>9777</v>
      </c>
      <c r="N22" s="393">
        <v>967</v>
      </c>
      <c r="O22" s="394">
        <v>0.90999627699180941</v>
      </c>
      <c r="P22" s="394">
        <v>9.0003723008190623E-2</v>
      </c>
      <c r="Q22" s="394">
        <v>0.90451215082437786</v>
      </c>
    </row>
    <row r="23" spans="2:17" s="391" customFormat="1" ht="15" x14ac:dyDescent="0.25">
      <c r="B23" s="391" t="s">
        <v>6</v>
      </c>
      <c r="C23" s="393">
        <v>55309</v>
      </c>
      <c r="D23" s="393">
        <v>51749</v>
      </c>
      <c r="E23" s="393">
        <v>3560</v>
      </c>
      <c r="F23" s="394">
        <v>0.9356343452241046</v>
      </c>
      <c r="G23" s="394">
        <v>6.4365654775895426E-2</v>
      </c>
      <c r="I23" s="392">
        <v>9</v>
      </c>
      <c r="J23" s="392">
        <v>11</v>
      </c>
      <c r="K23" s="392">
        <v>20</v>
      </c>
      <c r="L23" s="391" t="s">
        <v>114</v>
      </c>
      <c r="M23" s="393">
        <v>510475</v>
      </c>
      <c r="N23" s="393">
        <v>53890</v>
      </c>
      <c r="O23" s="394">
        <v>0.90451215082437786</v>
      </c>
      <c r="P23" s="394">
        <v>9.5487849175622155E-2</v>
      </c>
      <c r="Q23" s="394">
        <v>0.90451215082437786</v>
      </c>
    </row>
    <row r="24" spans="2:17" s="391" customFormat="1" ht="15" x14ac:dyDescent="0.25">
      <c r="B24" s="391" t="s">
        <v>5</v>
      </c>
      <c r="C24" s="393">
        <v>12869</v>
      </c>
      <c r="D24" s="393">
        <v>10955</v>
      </c>
      <c r="E24" s="393">
        <v>1914</v>
      </c>
      <c r="F24" s="394">
        <v>0.85127049498795559</v>
      </c>
      <c r="G24" s="394">
        <v>0.14872950501204446</v>
      </c>
      <c r="I24" s="392">
        <v>19</v>
      </c>
      <c r="J24" s="392">
        <v>12</v>
      </c>
      <c r="K24" s="392">
        <v>4</v>
      </c>
      <c r="L24" s="391" t="s">
        <v>41</v>
      </c>
      <c r="M24" s="393">
        <v>9106</v>
      </c>
      <c r="N24" s="393">
        <v>975</v>
      </c>
      <c r="O24" s="394">
        <v>0.90328340442416422</v>
      </c>
      <c r="P24" s="394">
        <v>9.6716595575835729E-2</v>
      </c>
      <c r="Q24" s="394">
        <v>0.90451215082437786</v>
      </c>
    </row>
    <row r="25" spans="2:17" s="391" customFormat="1" ht="15" x14ac:dyDescent="0.25">
      <c r="B25" s="391" t="s">
        <v>38</v>
      </c>
      <c r="C25" s="393">
        <v>24934</v>
      </c>
      <c r="D25" s="393">
        <v>24408</v>
      </c>
      <c r="E25" s="393">
        <v>526</v>
      </c>
      <c r="F25" s="394">
        <v>0.97890430737146061</v>
      </c>
      <c r="G25" s="394">
        <v>2.1095692628539345E-2</v>
      </c>
      <c r="I25" s="392">
        <v>2</v>
      </c>
      <c r="J25" s="392">
        <v>13</v>
      </c>
      <c r="K25" s="392">
        <v>1</v>
      </c>
      <c r="L25" s="391" t="s">
        <v>11</v>
      </c>
      <c r="M25" s="393">
        <v>124894</v>
      </c>
      <c r="N25" s="393">
        <v>13418</v>
      </c>
      <c r="O25" s="394">
        <v>0.90298744866678238</v>
      </c>
      <c r="P25" s="394">
        <v>9.701255133321765E-2</v>
      </c>
      <c r="Q25" s="394">
        <v>0.90451215082437786</v>
      </c>
    </row>
    <row r="26" spans="2:17" s="391" customFormat="1" ht="15" x14ac:dyDescent="0.25">
      <c r="B26" s="391" t="s">
        <v>45</v>
      </c>
      <c r="C26" s="393">
        <v>64157</v>
      </c>
      <c r="D26" s="393">
        <v>60397</v>
      </c>
      <c r="E26" s="393">
        <v>3760</v>
      </c>
      <c r="F26" s="394">
        <v>0.94139376841186462</v>
      </c>
      <c r="G26" s="394">
        <v>5.8606231588135355E-2</v>
      </c>
      <c r="I26" s="392">
        <v>8</v>
      </c>
      <c r="J26" s="392">
        <v>14</v>
      </c>
      <c r="K26" s="392">
        <v>15</v>
      </c>
      <c r="L26" s="391" t="s">
        <v>50</v>
      </c>
      <c r="M26" s="393">
        <v>655</v>
      </c>
      <c r="N26" s="393">
        <v>89</v>
      </c>
      <c r="O26" s="394">
        <v>0.8803763440860215</v>
      </c>
      <c r="P26" s="394">
        <v>0.1196236559139785</v>
      </c>
      <c r="Q26" s="394">
        <v>0.90451215082437786</v>
      </c>
    </row>
    <row r="27" spans="2:17" s="391" customFormat="1" ht="15" x14ac:dyDescent="0.25">
      <c r="B27" s="391" t="s">
        <v>50</v>
      </c>
      <c r="C27" s="393">
        <v>744</v>
      </c>
      <c r="D27" s="393">
        <v>655</v>
      </c>
      <c r="E27" s="393">
        <v>89</v>
      </c>
      <c r="F27" s="394">
        <v>0.8803763440860215</v>
      </c>
      <c r="G27" s="394">
        <v>0.1196236559139785</v>
      </c>
      <c r="I27" s="392">
        <v>14</v>
      </c>
      <c r="J27" s="392">
        <v>15</v>
      </c>
      <c r="K27" s="392">
        <v>19</v>
      </c>
      <c r="L27" s="391" t="s">
        <v>49</v>
      </c>
      <c r="M27" s="393">
        <v>3679</v>
      </c>
      <c r="N27" s="393">
        <v>517</v>
      </c>
      <c r="O27" s="394">
        <v>0.87678741658722592</v>
      </c>
      <c r="P27" s="394">
        <v>0.12321258341277407</v>
      </c>
      <c r="Q27" s="394">
        <v>0.90451215082437786</v>
      </c>
    </row>
    <row r="28" spans="2:17" s="391" customFormat="1" ht="15" x14ac:dyDescent="0.25">
      <c r="B28" s="391" t="s">
        <v>46</v>
      </c>
      <c r="C28" s="393">
        <v>17555</v>
      </c>
      <c r="D28" s="393">
        <v>15236</v>
      </c>
      <c r="E28" s="393">
        <v>2319</v>
      </c>
      <c r="F28" s="394">
        <v>0.86790088293933354</v>
      </c>
      <c r="G28" s="394">
        <v>0.13209911706066649</v>
      </c>
      <c r="I28" s="392">
        <v>17</v>
      </c>
      <c r="J28" s="392">
        <v>16</v>
      </c>
      <c r="K28" s="392">
        <v>18</v>
      </c>
      <c r="L28" s="391" t="s">
        <v>48</v>
      </c>
      <c r="M28" s="393">
        <v>22248</v>
      </c>
      <c r="N28" s="393">
        <v>3383</v>
      </c>
      <c r="O28" s="394">
        <v>0.86801139245444969</v>
      </c>
      <c r="P28" s="394">
        <v>0.13198860754555031</v>
      </c>
      <c r="Q28" s="394">
        <v>0.90451215082437786</v>
      </c>
    </row>
    <row r="29" spans="2:17" s="391" customFormat="1" ht="15" x14ac:dyDescent="0.25">
      <c r="B29" s="391" t="s">
        <v>47</v>
      </c>
      <c r="C29" s="393">
        <v>5959</v>
      </c>
      <c r="D29" s="393">
        <v>5778</v>
      </c>
      <c r="E29" s="393">
        <v>181</v>
      </c>
      <c r="F29" s="394">
        <v>0.96962577613693568</v>
      </c>
      <c r="G29" s="394">
        <v>3.0374223863064272E-2</v>
      </c>
      <c r="I29" s="392">
        <v>3</v>
      </c>
      <c r="J29" s="392">
        <v>17</v>
      </c>
      <c r="K29" s="392">
        <v>16</v>
      </c>
      <c r="L29" s="391" t="s">
        <v>46</v>
      </c>
      <c r="M29" s="393">
        <v>15236</v>
      </c>
      <c r="N29" s="393">
        <v>2319</v>
      </c>
      <c r="O29" s="394">
        <v>0.86790088293933354</v>
      </c>
      <c r="P29" s="394">
        <v>0.13209911706066649</v>
      </c>
      <c r="Q29" s="394">
        <v>0.90451215082437786</v>
      </c>
    </row>
    <row r="30" spans="2:17" s="391" customFormat="1" ht="15" x14ac:dyDescent="0.25">
      <c r="B30" s="391" t="s">
        <v>48</v>
      </c>
      <c r="C30" s="393">
        <v>25631</v>
      </c>
      <c r="D30" s="393">
        <v>22248</v>
      </c>
      <c r="E30" s="393">
        <v>3383</v>
      </c>
      <c r="F30" s="394">
        <v>0.86801139245444969</v>
      </c>
      <c r="G30" s="394">
        <v>0.13198860754555031</v>
      </c>
      <c r="I30" s="392">
        <v>16</v>
      </c>
      <c r="J30" s="392">
        <v>18</v>
      </c>
      <c r="K30" s="392">
        <v>5</v>
      </c>
      <c r="L30" s="391" t="s">
        <v>9</v>
      </c>
      <c r="M30" s="393">
        <v>12540</v>
      </c>
      <c r="N30" s="393">
        <v>2030</v>
      </c>
      <c r="O30" s="394">
        <v>0.86067261496225123</v>
      </c>
      <c r="P30" s="394">
        <v>0.1393273850377488</v>
      </c>
      <c r="Q30" s="394">
        <v>0.90451215082437786</v>
      </c>
    </row>
    <row r="31" spans="2:17" s="391" customFormat="1" ht="15" x14ac:dyDescent="0.25">
      <c r="B31" s="391" t="s">
        <v>49</v>
      </c>
      <c r="C31" s="393">
        <v>4196</v>
      </c>
      <c r="D31" s="393">
        <v>3679</v>
      </c>
      <c r="E31" s="393">
        <v>517</v>
      </c>
      <c r="F31" s="394">
        <v>0.87678741658722592</v>
      </c>
      <c r="G31" s="394">
        <v>0.12321258341277407</v>
      </c>
      <c r="I31" s="392">
        <v>15</v>
      </c>
      <c r="J31" s="392">
        <v>19</v>
      </c>
      <c r="K31" s="392">
        <v>12</v>
      </c>
      <c r="L31" s="391" t="s">
        <v>5</v>
      </c>
      <c r="M31" s="393">
        <v>10955</v>
      </c>
      <c r="N31" s="393">
        <v>1914</v>
      </c>
      <c r="O31" s="394">
        <v>0.85127049498795559</v>
      </c>
      <c r="P31" s="394">
        <v>0.14872950501204446</v>
      </c>
      <c r="Q31" s="394">
        <v>0.90451215082437786</v>
      </c>
    </row>
    <row r="32" spans="2:17" s="391" customFormat="1" ht="15" x14ac:dyDescent="0.25">
      <c r="B32" s="395" t="s">
        <v>114</v>
      </c>
      <c r="C32" s="396">
        <v>564365</v>
      </c>
      <c r="D32" s="396">
        <v>510475</v>
      </c>
      <c r="E32" s="396">
        <v>53890</v>
      </c>
      <c r="F32" s="397">
        <v>0.90451215082437786</v>
      </c>
      <c r="G32" s="397">
        <v>9.5487849175622155E-2</v>
      </c>
      <c r="I32" s="392">
        <v>11</v>
      </c>
      <c r="J32" s="392">
        <v>20</v>
      </c>
      <c r="K32" s="392">
        <v>9</v>
      </c>
      <c r="L32" s="391" t="s">
        <v>44</v>
      </c>
      <c r="M32" s="393">
        <v>76541</v>
      </c>
      <c r="N32" s="393">
        <v>18235</v>
      </c>
      <c r="O32" s="394">
        <v>0.80759897020342708</v>
      </c>
      <c r="P32" s="394">
        <v>0.19240102979657298</v>
      </c>
      <c r="Q32" s="394">
        <v>0.90451215082437786</v>
      </c>
    </row>
    <row r="33" spans="9:16" s="391" customFormat="1" ht="15" x14ac:dyDescent="0.25">
      <c r="I33" s="392"/>
      <c r="J33" s="392"/>
      <c r="K33" s="392"/>
      <c r="M33" s="393"/>
      <c r="N33" s="393"/>
      <c r="O33" s="394"/>
      <c r="P33" s="394"/>
    </row>
    <row r="34" spans="9:16" s="391" customFormat="1" x14ac:dyDescent="0.2"/>
    <row r="35" spans="9:16" s="362" customFormat="1" x14ac:dyDescent="0.2"/>
    <row r="36" spans="9:16" s="362" customFormat="1" x14ac:dyDescent="0.2"/>
    <row r="37" spans="9:16" s="362" customFormat="1" x14ac:dyDescent="0.2"/>
    <row r="38" spans="9:16" s="362" customFormat="1" x14ac:dyDescent="0.2"/>
    <row r="39" spans="9:16" s="362" customFormat="1" x14ac:dyDescent="0.2"/>
    <row r="40" spans="9:16" s="362" customFormat="1" x14ac:dyDescent="0.2"/>
    <row r="41" spans="9:16" s="362" customFormat="1" x14ac:dyDescent="0.2"/>
    <row r="42" spans="9:16" s="362"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84">
    <pageSetUpPr fitToPage="1"/>
  </sheetPr>
  <dimension ref="A1:Q42"/>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2" customFormat="1" x14ac:dyDescent="0.2"/>
    <row r="2" spans="1:17" s="362" customFormat="1" x14ac:dyDescent="0.2"/>
    <row r="3" spans="1:17" s="362" customFormat="1" x14ac:dyDescent="0.2"/>
    <row r="4" spans="1:17" s="362" customFormat="1" x14ac:dyDescent="0.2"/>
    <row r="5" spans="1:17" s="362" customFormat="1" ht="16.5" customHeight="1" x14ac:dyDescent="0.2"/>
    <row r="6" spans="1:17" s="7" customFormat="1" ht="24.75" customHeight="1" x14ac:dyDescent="0.2">
      <c r="A6" s="365"/>
      <c r="B6" s="1196" t="s">
        <v>481</v>
      </c>
      <c r="C6" s="1196"/>
      <c r="D6" s="1196"/>
      <c r="E6" s="1196"/>
      <c r="F6" s="1196"/>
      <c r="G6" s="1196"/>
      <c r="H6" s="1196"/>
      <c r="I6" s="1196"/>
      <c r="J6" s="1196"/>
      <c r="K6" s="1196"/>
      <c r="L6" s="1196"/>
      <c r="M6" s="1196"/>
      <c r="N6" s="1196"/>
      <c r="O6" s="390"/>
    </row>
    <row r="7" spans="1:17" s="7" customFormat="1" ht="24.75" customHeight="1" x14ac:dyDescent="0.2">
      <c r="A7" s="365"/>
      <c r="B7" s="1196"/>
      <c r="C7" s="1196"/>
      <c r="D7" s="1196"/>
      <c r="E7" s="1196"/>
      <c r="F7" s="1196"/>
      <c r="G7" s="1196"/>
      <c r="H7" s="1196"/>
      <c r="I7" s="1196"/>
      <c r="J7" s="1196"/>
      <c r="K7" s="1196"/>
      <c r="L7" s="1196"/>
      <c r="M7" s="1196"/>
      <c r="N7" s="1196"/>
      <c r="O7" s="390"/>
    </row>
    <row r="8" spans="1:17" s="7" customFormat="1" ht="15.75" customHeight="1" x14ac:dyDescent="0.2">
      <c r="A8" s="365"/>
      <c r="B8" s="1197" t="s">
        <v>493</v>
      </c>
      <c r="C8" s="1197"/>
      <c r="D8" s="1197"/>
      <c r="E8" s="1197"/>
      <c r="F8" s="1197"/>
      <c r="G8" s="1197"/>
      <c r="H8" s="1197"/>
      <c r="I8" s="1197"/>
      <c r="J8" s="1197"/>
      <c r="K8" s="1197"/>
      <c r="L8" s="1197"/>
      <c r="M8" s="1197"/>
      <c r="N8" s="1197"/>
    </row>
    <row r="9" spans="1:17" s="362" customFormat="1" ht="6" customHeight="1" x14ac:dyDescent="0.2">
      <c r="A9" s="366"/>
      <c r="B9" s="366"/>
      <c r="C9" s="366"/>
      <c r="D9" s="366"/>
      <c r="E9" s="366"/>
      <c r="F9" s="366"/>
      <c r="G9" s="366"/>
      <c r="H9" s="366"/>
      <c r="I9" s="366"/>
      <c r="J9" s="366"/>
      <c r="K9" s="366"/>
      <c r="L9" s="366"/>
    </row>
    <row r="10" spans="1:17" s="391" customFormat="1" x14ac:dyDescent="0.2"/>
    <row r="11" spans="1:17" s="391" customFormat="1" x14ac:dyDescent="0.2">
      <c r="C11" s="1198" t="s">
        <v>51</v>
      </c>
      <c r="D11" s="1198"/>
      <c r="E11" s="1198"/>
      <c r="L11" s="391">
        <v>1</v>
      </c>
      <c r="M11" s="391">
        <v>3</v>
      </c>
      <c r="N11" s="391">
        <v>4</v>
      </c>
      <c r="O11" s="391">
        <v>5</v>
      </c>
      <c r="P11" s="391">
        <v>6</v>
      </c>
    </row>
    <row r="12" spans="1:17" s="391" customFormat="1" ht="15" x14ac:dyDescent="0.25">
      <c r="C12" s="391" t="s">
        <v>219</v>
      </c>
      <c r="D12" s="391" t="s">
        <v>103</v>
      </c>
      <c r="E12" s="391" t="s">
        <v>104</v>
      </c>
      <c r="F12" s="391" t="s">
        <v>105</v>
      </c>
      <c r="G12" s="391" t="s">
        <v>106</v>
      </c>
      <c r="I12" s="392"/>
      <c r="J12" s="392"/>
      <c r="K12" s="392" t="s">
        <v>107</v>
      </c>
      <c r="L12" s="391" t="s">
        <v>108</v>
      </c>
      <c r="M12" s="391" t="s">
        <v>109</v>
      </c>
      <c r="N12" s="391" t="s">
        <v>110</v>
      </c>
      <c r="O12" s="391" t="s">
        <v>111</v>
      </c>
      <c r="P12" s="391" t="s">
        <v>112</v>
      </c>
      <c r="Q12" s="391" t="s">
        <v>113</v>
      </c>
    </row>
    <row r="13" spans="1:17" s="391" customFormat="1" ht="15" x14ac:dyDescent="0.25">
      <c r="B13" s="391" t="s">
        <v>11</v>
      </c>
      <c r="C13" s="393">
        <v>86506</v>
      </c>
      <c r="D13" s="393">
        <v>68995</v>
      </c>
      <c r="E13" s="393">
        <v>17511</v>
      </c>
      <c r="F13" s="394">
        <v>0.79757473470048323</v>
      </c>
      <c r="G13" s="394">
        <v>0.20242526529951679</v>
      </c>
      <c r="I13" s="392">
        <v>15</v>
      </c>
      <c r="J13" s="392">
        <v>1</v>
      </c>
      <c r="K13" s="392">
        <v>8</v>
      </c>
      <c r="L13" s="391" t="s">
        <v>7</v>
      </c>
      <c r="M13" s="393">
        <v>44024</v>
      </c>
      <c r="N13" s="393">
        <v>68</v>
      </c>
      <c r="O13" s="394">
        <v>0.99845777011702808</v>
      </c>
      <c r="P13" s="394">
        <v>1.5422298829719677E-3</v>
      </c>
      <c r="Q13" s="394">
        <v>0.81122313712983707</v>
      </c>
    </row>
    <row r="14" spans="1:17" s="391" customFormat="1" ht="15" x14ac:dyDescent="0.25">
      <c r="B14" s="391" t="s">
        <v>10</v>
      </c>
      <c r="C14" s="393">
        <v>12718</v>
      </c>
      <c r="D14" s="393">
        <v>11862</v>
      </c>
      <c r="E14" s="393">
        <v>856</v>
      </c>
      <c r="F14" s="394">
        <v>0.93269381978298471</v>
      </c>
      <c r="G14" s="394">
        <v>6.730618021701526E-2</v>
      </c>
      <c r="I14" s="392">
        <v>3</v>
      </c>
      <c r="J14" s="392">
        <v>2</v>
      </c>
      <c r="K14" s="392">
        <v>7</v>
      </c>
      <c r="L14" s="391" t="s">
        <v>43</v>
      </c>
      <c r="M14" s="393">
        <v>24288</v>
      </c>
      <c r="N14" s="393">
        <v>1731</v>
      </c>
      <c r="O14" s="394">
        <v>0.9334716937622507</v>
      </c>
      <c r="P14" s="394">
        <v>6.6528306237749343E-2</v>
      </c>
      <c r="Q14" s="394">
        <v>0.81122313712983707</v>
      </c>
    </row>
    <row r="15" spans="1:17" s="391" customFormat="1" ht="15" x14ac:dyDescent="0.25">
      <c r="B15" s="391" t="s">
        <v>40</v>
      </c>
      <c r="C15" s="393">
        <v>13437</v>
      </c>
      <c r="D15" s="393">
        <v>11876</v>
      </c>
      <c r="E15" s="393">
        <v>1561</v>
      </c>
      <c r="F15" s="394">
        <v>0.88382823546922673</v>
      </c>
      <c r="G15" s="394">
        <v>0.11617176453077324</v>
      </c>
      <c r="I15" s="392">
        <v>10</v>
      </c>
      <c r="J15" s="392">
        <v>3</v>
      </c>
      <c r="K15" s="392">
        <v>2</v>
      </c>
      <c r="L15" s="391" t="s">
        <v>10</v>
      </c>
      <c r="M15" s="393">
        <v>11862</v>
      </c>
      <c r="N15" s="393">
        <v>856</v>
      </c>
      <c r="O15" s="394">
        <v>0.93269381978298471</v>
      </c>
      <c r="P15" s="394">
        <v>6.730618021701526E-2</v>
      </c>
      <c r="Q15" s="394">
        <v>0.81122313712983707</v>
      </c>
    </row>
    <row r="16" spans="1:17" s="391" customFormat="1" ht="15" x14ac:dyDescent="0.25">
      <c r="B16" s="391" t="s">
        <v>41</v>
      </c>
      <c r="C16" s="393">
        <v>12115</v>
      </c>
      <c r="D16" s="393">
        <v>10538</v>
      </c>
      <c r="E16" s="393">
        <v>1577</v>
      </c>
      <c r="F16" s="394">
        <v>0.86983078827899296</v>
      </c>
      <c r="G16" s="394">
        <v>0.13016921172100701</v>
      </c>
      <c r="I16" s="392">
        <v>11</v>
      </c>
      <c r="J16" s="392">
        <v>4</v>
      </c>
      <c r="K16" s="392">
        <v>17</v>
      </c>
      <c r="L16" s="391" t="s">
        <v>47</v>
      </c>
      <c r="M16" s="393">
        <v>6110</v>
      </c>
      <c r="N16" s="393">
        <v>465</v>
      </c>
      <c r="O16" s="394">
        <v>0.92927756653992399</v>
      </c>
      <c r="P16" s="394">
        <v>7.0722433460076048E-2</v>
      </c>
      <c r="Q16" s="394">
        <v>0.81122313712983707</v>
      </c>
    </row>
    <row r="17" spans="2:17" s="391" customFormat="1" ht="15" x14ac:dyDescent="0.25">
      <c r="B17" s="391" t="s">
        <v>9</v>
      </c>
      <c r="C17" s="393">
        <v>13477</v>
      </c>
      <c r="D17" s="393">
        <v>11085</v>
      </c>
      <c r="E17" s="393">
        <v>2392</v>
      </c>
      <c r="F17" s="394">
        <v>0.82251242858202867</v>
      </c>
      <c r="G17" s="394">
        <v>0.17748757141797136</v>
      </c>
      <c r="I17" s="392">
        <v>13</v>
      </c>
      <c r="J17" s="392">
        <v>5</v>
      </c>
      <c r="K17" s="392">
        <v>10</v>
      </c>
      <c r="L17" s="391" t="s">
        <v>42</v>
      </c>
      <c r="M17" s="393">
        <v>512</v>
      </c>
      <c r="N17" s="393">
        <v>41</v>
      </c>
      <c r="O17" s="394">
        <v>0.92585895117540684</v>
      </c>
      <c r="P17" s="394">
        <v>7.4141048824593131E-2</v>
      </c>
      <c r="Q17" s="394">
        <v>0.81122313712983707</v>
      </c>
    </row>
    <row r="18" spans="2:17" s="391" customFormat="1" ht="15" x14ac:dyDescent="0.25">
      <c r="B18" s="391" t="s">
        <v>8</v>
      </c>
      <c r="C18" s="393">
        <v>4588</v>
      </c>
      <c r="D18" s="393">
        <v>4227</v>
      </c>
      <c r="E18" s="393">
        <v>361</v>
      </c>
      <c r="F18" s="394">
        <v>0.92131647776809067</v>
      </c>
      <c r="G18" s="394">
        <v>7.8683522231909331E-2</v>
      </c>
      <c r="I18" s="392">
        <v>6</v>
      </c>
      <c r="J18" s="392">
        <v>6</v>
      </c>
      <c r="K18" s="392">
        <v>6</v>
      </c>
      <c r="L18" s="391" t="s">
        <v>8</v>
      </c>
      <c r="M18" s="393">
        <v>4227</v>
      </c>
      <c r="N18" s="393">
        <v>361</v>
      </c>
      <c r="O18" s="394">
        <v>0.92131647776809067</v>
      </c>
      <c r="P18" s="394">
        <v>7.8683522231909331E-2</v>
      </c>
      <c r="Q18" s="394">
        <v>0.81122313712983707</v>
      </c>
    </row>
    <row r="19" spans="2:17" s="391" customFormat="1" ht="15" x14ac:dyDescent="0.25">
      <c r="B19" s="391" t="s">
        <v>43</v>
      </c>
      <c r="C19" s="393">
        <v>26019</v>
      </c>
      <c r="D19" s="393">
        <v>24288</v>
      </c>
      <c r="E19" s="393">
        <v>1731</v>
      </c>
      <c r="F19" s="394">
        <v>0.9334716937622507</v>
      </c>
      <c r="G19" s="394">
        <v>6.6528306237749343E-2</v>
      </c>
      <c r="I19" s="392">
        <v>2</v>
      </c>
      <c r="J19" s="392">
        <v>7</v>
      </c>
      <c r="K19" s="392">
        <v>11</v>
      </c>
      <c r="L19" s="391" t="s">
        <v>6</v>
      </c>
      <c r="M19" s="393">
        <v>44233</v>
      </c>
      <c r="N19" s="393">
        <v>4281</v>
      </c>
      <c r="O19" s="394">
        <v>0.91175743084470462</v>
      </c>
      <c r="P19" s="394">
        <v>8.8242569155295381E-2</v>
      </c>
      <c r="Q19" s="394">
        <v>0.81122313712983707</v>
      </c>
    </row>
    <row r="20" spans="2:17" s="391" customFormat="1" ht="15" x14ac:dyDescent="0.25">
      <c r="B20" s="391" t="s">
        <v>7</v>
      </c>
      <c r="C20" s="393">
        <v>44092</v>
      </c>
      <c r="D20" s="393">
        <v>44024</v>
      </c>
      <c r="E20" s="393">
        <v>68</v>
      </c>
      <c r="F20" s="394">
        <v>0.99845777011702808</v>
      </c>
      <c r="G20" s="394">
        <v>1.5422298829719677E-3</v>
      </c>
      <c r="I20" s="392">
        <v>1</v>
      </c>
      <c r="J20" s="392">
        <v>8</v>
      </c>
      <c r="K20" s="392">
        <v>14</v>
      </c>
      <c r="L20" s="391" t="s">
        <v>45</v>
      </c>
      <c r="M20" s="393">
        <v>46215</v>
      </c>
      <c r="N20" s="393">
        <v>4874</v>
      </c>
      <c r="O20" s="394">
        <v>0.9045978586388459</v>
      </c>
      <c r="P20" s="394">
        <v>9.5402141361154061E-2</v>
      </c>
      <c r="Q20" s="394">
        <v>0.81122313712983707</v>
      </c>
    </row>
    <row r="21" spans="2:17" s="391" customFormat="1" ht="15" x14ac:dyDescent="0.25">
      <c r="B21" s="391" t="s">
        <v>44</v>
      </c>
      <c r="C21" s="393">
        <v>112725</v>
      </c>
      <c r="D21" s="393">
        <v>68166</v>
      </c>
      <c r="E21" s="393">
        <v>44559</v>
      </c>
      <c r="F21" s="394">
        <v>0.60471057884231538</v>
      </c>
      <c r="G21" s="394">
        <v>0.39528942115768462</v>
      </c>
      <c r="I21" s="392">
        <v>20</v>
      </c>
      <c r="J21" s="392">
        <v>9</v>
      </c>
      <c r="K21" s="392">
        <v>13</v>
      </c>
      <c r="L21" s="391" t="s">
        <v>38</v>
      </c>
      <c r="M21" s="393">
        <v>20414</v>
      </c>
      <c r="N21" s="393">
        <v>2328</v>
      </c>
      <c r="O21" s="394">
        <v>0.89763433295224693</v>
      </c>
      <c r="P21" s="394">
        <v>0.10236566704775306</v>
      </c>
      <c r="Q21" s="394">
        <v>0.81122313712983707</v>
      </c>
    </row>
    <row r="22" spans="2:17" s="391" customFormat="1" ht="15" x14ac:dyDescent="0.25">
      <c r="B22" s="391" t="s">
        <v>42</v>
      </c>
      <c r="C22" s="393">
        <v>553</v>
      </c>
      <c r="D22" s="393">
        <v>512</v>
      </c>
      <c r="E22" s="393">
        <v>41</v>
      </c>
      <c r="F22" s="394">
        <v>0.92585895117540684</v>
      </c>
      <c r="G22" s="394">
        <v>7.4141048824593131E-2</v>
      </c>
      <c r="I22" s="392">
        <v>5</v>
      </c>
      <c r="J22" s="392">
        <v>10</v>
      </c>
      <c r="K22" s="392">
        <v>3</v>
      </c>
      <c r="L22" s="391" t="s">
        <v>40</v>
      </c>
      <c r="M22" s="393">
        <v>11876</v>
      </c>
      <c r="N22" s="393">
        <v>1561</v>
      </c>
      <c r="O22" s="394">
        <v>0.88382823546922673</v>
      </c>
      <c r="P22" s="394">
        <v>0.11617176453077324</v>
      </c>
      <c r="Q22" s="394">
        <v>0.81122313712983707</v>
      </c>
    </row>
    <row r="23" spans="2:17" s="391" customFormat="1" ht="15" x14ac:dyDescent="0.25">
      <c r="B23" s="391" t="s">
        <v>6</v>
      </c>
      <c r="C23" s="393">
        <v>48514</v>
      </c>
      <c r="D23" s="393">
        <v>44233</v>
      </c>
      <c r="E23" s="393">
        <v>4281</v>
      </c>
      <c r="F23" s="394">
        <v>0.91175743084470462</v>
      </c>
      <c r="G23" s="394">
        <v>8.8242569155295381E-2</v>
      </c>
      <c r="I23" s="392">
        <v>7</v>
      </c>
      <c r="J23" s="392">
        <v>11</v>
      </c>
      <c r="K23" s="392">
        <v>4</v>
      </c>
      <c r="L23" s="391" t="s">
        <v>41</v>
      </c>
      <c r="M23" s="393">
        <v>10538</v>
      </c>
      <c r="N23" s="393">
        <v>1577</v>
      </c>
      <c r="O23" s="394">
        <v>0.86983078827899296</v>
      </c>
      <c r="P23" s="394">
        <v>0.13016921172100701</v>
      </c>
      <c r="Q23" s="394">
        <v>0.81122313712983707</v>
      </c>
    </row>
    <row r="24" spans="2:17" s="391" customFormat="1" ht="15" x14ac:dyDescent="0.25">
      <c r="B24" s="391" t="s">
        <v>5</v>
      </c>
      <c r="C24" s="393">
        <v>13615</v>
      </c>
      <c r="D24" s="393">
        <v>10341</v>
      </c>
      <c r="E24" s="393">
        <v>3274</v>
      </c>
      <c r="F24" s="394">
        <v>0.7595299302240176</v>
      </c>
      <c r="G24" s="394">
        <v>0.24047006977598237</v>
      </c>
      <c r="I24" s="392">
        <v>17</v>
      </c>
      <c r="J24" s="392">
        <v>12</v>
      </c>
      <c r="K24" s="392">
        <v>15</v>
      </c>
      <c r="L24" s="391" t="s">
        <v>50</v>
      </c>
      <c r="M24" s="393">
        <v>400</v>
      </c>
      <c r="N24" s="393">
        <v>77</v>
      </c>
      <c r="O24" s="394">
        <v>0.83857442348008382</v>
      </c>
      <c r="P24" s="394">
        <v>0.16142557651991615</v>
      </c>
      <c r="Q24" s="394">
        <v>0.81122313712983707</v>
      </c>
    </row>
    <row r="25" spans="2:17" s="391" customFormat="1" ht="15" x14ac:dyDescent="0.25">
      <c r="B25" s="391" t="s">
        <v>38</v>
      </c>
      <c r="C25" s="393">
        <v>22742</v>
      </c>
      <c r="D25" s="393">
        <v>20414</v>
      </c>
      <c r="E25" s="393">
        <v>2328</v>
      </c>
      <c r="F25" s="394">
        <v>0.89763433295224693</v>
      </c>
      <c r="G25" s="394">
        <v>0.10236566704775306</v>
      </c>
      <c r="I25" s="392">
        <v>9</v>
      </c>
      <c r="J25" s="392">
        <v>13</v>
      </c>
      <c r="K25" s="392">
        <v>5</v>
      </c>
      <c r="L25" s="391" t="s">
        <v>9</v>
      </c>
      <c r="M25" s="393">
        <v>11085</v>
      </c>
      <c r="N25" s="393">
        <v>2392</v>
      </c>
      <c r="O25" s="394">
        <v>0.82251242858202867</v>
      </c>
      <c r="P25" s="394">
        <v>0.17748757141797136</v>
      </c>
      <c r="Q25" s="394">
        <v>0.81122313712983707</v>
      </c>
    </row>
    <row r="26" spans="2:17" s="391" customFormat="1" ht="15" x14ac:dyDescent="0.25">
      <c r="B26" s="391" t="s">
        <v>45</v>
      </c>
      <c r="C26" s="393">
        <v>51089</v>
      </c>
      <c r="D26" s="393">
        <v>46215</v>
      </c>
      <c r="E26" s="393">
        <v>4874</v>
      </c>
      <c r="F26" s="394">
        <v>0.9045978586388459</v>
      </c>
      <c r="G26" s="394">
        <v>9.5402141361154061E-2</v>
      </c>
      <c r="I26" s="392">
        <v>8</v>
      </c>
      <c r="J26" s="392">
        <v>14</v>
      </c>
      <c r="K26" s="392">
        <v>20</v>
      </c>
      <c r="L26" s="391" t="s">
        <v>114</v>
      </c>
      <c r="M26" s="393">
        <v>422253</v>
      </c>
      <c r="N26" s="393">
        <v>98261</v>
      </c>
      <c r="O26" s="394">
        <v>0.81122313712983707</v>
      </c>
      <c r="P26" s="394">
        <v>0.18877686287016296</v>
      </c>
      <c r="Q26" s="394">
        <v>0.81122313712983707</v>
      </c>
    </row>
    <row r="27" spans="2:17" s="391" customFormat="1" ht="15" x14ac:dyDescent="0.25">
      <c r="B27" s="391" t="s">
        <v>50</v>
      </c>
      <c r="C27" s="393">
        <v>477</v>
      </c>
      <c r="D27" s="393">
        <v>400</v>
      </c>
      <c r="E27" s="393">
        <v>77</v>
      </c>
      <c r="F27" s="394">
        <v>0.83857442348008382</v>
      </c>
      <c r="G27" s="394">
        <v>0.16142557651991615</v>
      </c>
      <c r="I27" s="392">
        <v>12</v>
      </c>
      <c r="J27" s="392">
        <v>15</v>
      </c>
      <c r="K27" s="392">
        <v>1</v>
      </c>
      <c r="L27" s="391" t="s">
        <v>11</v>
      </c>
      <c r="M27" s="393">
        <v>68995</v>
      </c>
      <c r="N27" s="393">
        <v>17511</v>
      </c>
      <c r="O27" s="394">
        <v>0.79757473470048323</v>
      </c>
      <c r="P27" s="394">
        <v>0.20242526529951679</v>
      </c>
      <c r="Q27" s="394">
        <v>0.81122313712983707</v>
      </c>
    </row>
    <row r="28" spans="2:17" s="391" customFormat="1" ht="15" x14ac:dyDescent="0.25">
      <c r="B28" s="391" t="s">
        <v>46</v>
      </c>
      <c r="C28" s="393">
        <v>12955</v>
      </c>
      <c r="D28" s="393">
        <v>10013</v>
      </c>
      <c r="E28" s="393">
        <v>2942</v>
      </c>
      <c r="F28" s="394">
        <v>0.77290621381705904</v>
      </c>
      <c r="G28" s="394">
        <v>0.22709378618294096</v>
      </c>
      <c r="I28" s="392">
        <v>16</v>
      </c>
      <c r="J28" s="392">
        <v>16</v>
      </c>
      <c r="K28" s="392">
        <v>16</v>
      </c>
      <c r="L28" s="391" t="s">
        <v>46</v>
      </c>
      <c r="M28" s="393">
        <v>10013</v>
      </c>
      <c r="N28" s="393">
        <v>2942</v>
      </c>
      <c r="O28" s="394">
        <v>0.77290621381705904</v>
      </c>
      <c r="P28" s="394">
        <v>0.22709378618294096</v>
      </c>
      <c r="Q28" s="394">
        <v>0.81122313712983707</v>
      </c>
    </row>
    <row r="29" spans="2:17" s="391" customFormat="1" ht="15" x14ac:dyDescent="0.25">
      <c r="B29" s="391" t="s">
        <v>47</v>
      </c>
      <c r="C29" s="393">
        <v>6575</v>
      </c>
      <c r="D29" s="393">
        <v>6110</v>
      </c>
      <c r="E29" s="393">
        <v>465</v>
      </c>
      <c r="F29" s="394">
        <v>0.92927756653992399</v>
      </c>
      <c r="G29" s="394">
        <v>7.0722433460076048E-2</v>
      </c>
      <c r="I29" s="392">
        <v>4</v>
      </c>
      <c r="J29" s="392">
        <v>17</v>
      </c>
      <c r="K29" s="392">
        <v>12</v>
      </c>
      <c r="L29" s="391" t="s">
        <v>5</v>
      </c>
      <c r="M29" s="393">
        <v>10341</v>
      </c>
      <c r="N29" s="393">
        <v>3274</v>
      </c>
      <c r="O29" s="394">
        <v>0.7595299302240176</v>
      </c>
      <c r="P29" s="394">
        <v>0.24047006977598237</v>
      </c>
      <c r="Q29" s="394">
        <v>0.81122313712983707</v>
      </c>
    </row>
    <row r="30" spans="2:17" s="391" customFormat="1" ht="15" x14ac:dyDescent="0.25">
      <c r="B30" s="391" t="s">
        <v>48</v>
      </c>
      <c r="C30" s="393">
        <v>34742</v>
      </c>
      <c r="D30" s="393">
        <v>26374</v>
      </c>
      <c r="E30" s="393">
        <v>8368</v>
      </c>
      <c r="F30" s="394">
        <v>0.75913879454262856</v>
      </c>
      <c r="G30" s="394">
        <v>0.24086120545737147</v>
      </c>
      <c r="I30" s="392">
        <v>18</v>
      </c>
      <c r="J30" s="392">
        <v>18</v>
      </c>
      <c r="K30" s="392">
        <v>18</v>
      </c>
      <c r="L30" s="391" t="s">
        <v>48</v>
      </c>
      <c r="M30" s="393">
        <v>26374</v>
      </c>
      <c r="N30" s="393">
        <v>8368</v>
      </c>
      <c r="O30" s="394">
        <v>0.75913879454262856</v>
      </c>
      <c r="P30" s="394">
        <v>0.24086120545737147</v>
      </c>
      <c r="Q30" s="394">
        <v>0.81122313712983707</v>
      </c>
    </row>
    <row r="31" spans="2:17" s="391" customFormat="1" ht="15" x14ac:dyDescent="0.25">
      <c r="B31" s="391" t="s">
        <v>49</v>
      </c>
      <c r="C31" s="393">
        <v>3575</v>
      </c>
      <c r="D31" s="393">
        <v>2580</v>
      </c>
      <c r="E31" s="393">
        <v>995</v>
      </c>
      <c r="F31" s="394">
        <v>0.72167832167832169</v>
      </c>
      <c r="G31" s="394">
        <v>0.27832167832167831</v>
      </c>
      <c r="I31" s="392">
        <v>19</v>
      </c>
      <c r="J31" s="392">
        <v>19</v>
      </c>
      <c r="K31" s="392">
        <v>19</v>
      </c>
      <c r="L31" s="391" t="s">
        <v>49</v>
      </c>
      <c r="M31" s="393">
        <v>2580</v>
      </c>
      <c r="N31" s="393">
        <v>995</v>
      </c>
      <c r="O31" s="394">
        <v>0.72167832167832169</v>
      </c>
      <c r="P31" s="394">
        <v>0.27832167832167831</v>
      </c>
      <c r="Q31" s="394">
        <v>0.81122313712983707</v>
      </c>
    </row>
    <row r="32" spans="2:17" s="391" customFormat="1" ht="15" x14ac:dyDescent="0.25">
      <c r="B32" s="395" t="s">
        <v>114</v>
      </c>
      <c r="C32" s="396">
        <v>520514</v>
      </c>
      <c r="D32" s="396">
        <v>422253</v>
      </c>
      <c r="E32" s="396">
        <v>98261</v>
      </c>
      <c r="F32" s="397">
        <v>0.81122313712983707</v>
      </c>
      <c r="G32" s="397">
        <v>0.18877686287016296</v>
      </c>
      <c r="I32" s="392">
        <v>14</v>
      </c>
      <c r="J32" s="392">
        <v>20</v>
      </c>
      <c r="K32" s="392">
        <v>9</v>
      </c>
      <c r="L32" s="391" t="s">
        <v>44</v>
      </c>
      <c r="M32" s="393">
        <v>68166</v>
      </c>
      <c r="N32" s="393">
        <v>44559</v>
      </c>
      <c r="O32" s="394">
        <v>0.60471057884231538</v>
      </c>
      <c r="P32" s="394">
        <v>0.39528942115768462</v>
      </c>
      <c r="Q32" s="394">
        <v>0.81122313712983707</v>
      </c>
    </row>
    <row r="33" spans="9:16" s="391" customFormat="1" ht="15" x14ac:dyDescent="0.25">
      <c r="I33" s="392"/>
      <c r="J33" s="392"/>
      <c r="K33" s="392"/>
      <c r="M33" s="393"/>
      <c r="N33" s="393"/>
      <c r="O33" s="394"/>
      <c r="P33" s="394"/>
    </row>
    <row r="34" spans="9:16" s="357" customFormat="1" x14ac:dyDescent="0.2"/>
    <row r="35" spans="9:16" s="362" customFormat="1" x14ac:dyDescent="0.2"/>
    <row r="36" spans="9:16" s="362" customFormat="1" x14ac:dyDescent="0.2"/>
    <row r="37" spans="9:16" s="362" customFormat="1" x14ac:dyDescent="0.2"/>
    <row r="38" spans="9:16" s="362" customFormat="1" x14ac:dyDescent="0.2"/>
    <row r="39" spans="9:16" s="362" customFormat="1" x14ac:dyDescent="0.2"/>
    <row r="40" spans="9:16" s="362" customFormat="1" x14ac:dyDescent="0.2"/>
    <row r="41" spans="9:16" s="362" customFormat="1" x14ac:dyDescent="0.2"/>
    <row r="42" spans="9:16" s="362"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104">
    <tabColor rgb="FFFFFF00"/>
    <pageSetUpPr fitToPage="1"/>
  </sheetPr>
  <dimension ref="A2:S35"/>
  <sheetViews>
    <sheetView zoomScaleNormal="100" workbookViewId="0"/>
  </sheetViews>
  <sheetFormatPr baseColWidth="10" defaultColWidth="11.42578125" defaultRowHeight="12.75" x14ac:dyDescent="0.2"/>
  <cols>
    <col min="1" max="1" width="4.42578125" style="479" customWidth="1"/>
    <col min="2" max="2" width="28.7109375" style="479" customWidth="1"/>
    <col min="3" max="3" width="0.5703125" style="479" customWidth="1"/>
    <col min="4" max="4" width="13.42578125" style="479" customWidth="1"/>
    <col min="5" max="5" width="0.5703125" style="479" customWidth="1"/>
    <col min="6" max="6" width="13.42578125" style="479" customWidth="1"/>
    <col min="7" max="7" width="10.42578125" style="479" customWidth="1"/>
    <col min="8" max="8" width="0.7109375" style="479" customWidth="1"/>
    <col min="9" max="9" width="11.140625" style="479" customWidth="1"/>
    <col min="10" max="10" width="10.42578125" style="479" customWidth="1"/>
    <col min="11" max="11" width="0.7109375" style="479" customWidth="1"/>
    <col min="12" max="12" width="9.5703125" style="479" customWidth="1"/>
    <col min="13" max="13" width="11.42578125" style="479"/>
    <col min="14" max="14" width="9.5703125" style="479" customWidth="1"/>
    <col min="15" max="15" width="11.42578125" style="479"/>
    <col min="16" max="16" width="9.5703125" style="479" customWidth="1"/>
    <col min="17" max="16384" width="11.42578125" style="479"/>
  </cols>
  <sheetData>
    <row r="2" spans="1:19" s="634" customFormat="1" ht="15" x14ac:dyDescent="0.2">
      <c r="B2" s="1240"/>
      <c r="C2" s="1240"/>
      <c r="D2" s="808"/>
      <c r="E2" s="809"/>
      <c r="F2" s="810"/>
      <c r="G2" s="809"/>
    </row>
    <row r="3" spans="1:19" s="634" customFormat="1" ht="38.25" customHeight="1" x14ac:dyDescent="0.2">
      <c r="B3" s="810"/>
      <c r="C3" s="810"/>
      <c r="D3" s="810"/>
      <c r="E3" s="809"/>
      <c r="F3" s="810"/>
      <c r="G3" s="809"/>
    </row>
    <row r="4" spans="1:19" s="636" customFormat="1" ht="37.5" customHeight="1" x14ac:dyDescent="0.2">
      <c r="B4" s="1252" t="s">
        <v>349</v>
      </c>
      <c r="C4" s="1252"/>
      <c r="D4" s="1252"/>
      <c r="E4" s="1252"/>
      <c r="F4" s="1252"/>
      <c r="G4" s="1252"/>
      <c r="H4" s="1252"/>
      <c r="I4" s="1252"/>
      <c r="J4" s="1252"/>
      <c r="K4" s="1252"/>
      <c r="L4" s="1252"/>
      <c r="M4" s="1252"/>
      <c r="N4" s="1252"/>
      <c r="O4" s="1252"/>
      <c r="P4" s="1252"/>
      <c r="Q4" s="1252"/>
    </row>
    <row r="5" spans="1:19" s="811" customFormat="1" ht="18" x14ac:dyDescent="0.2">
      <c r="B5" s="1061" t="str">
        <f>porsaad!B6</f>
        <v>Situación a 28 de febrero de 2023</v>
      </c>
      <c r="C5" s="1061"/>
      <c r="D5" s="1061"/>
      <c r="E5" s="1061"/>
      <c r="F5" s="1061"/>
      <c r="G5" s="1061"/>
      <c r="H5" s="1061"/>
      <c r="I5" s="1061"/>
      <c r="J5" s="1061"/>
      <c r="K5" s="1061"/>
      <c r="L5" s="1061"/>
      <c r="M5" s="1061"/>
      <c r="N5" s="1061"/>
      <c r="O5" s="1061"/>
      <c r="P5" s="1061"/>
    </row>
    <row r="6" spans="1:19" s="636" customFormat="1" ht="6" customHeight="1" x14ac:dyDescent="0.2">
      <c r="D6" s="812"/>
      <c r="E6" s="812"/>
      <c r="F6" s="812"/>
      <c r="G6" s="812"/>
    </row>
    <row r="7" spans="1:19" s="816" customFormat="1" ht="12.75" customHeight="1" x14ac:dyDescent="0.2">
      <c r="A7" s="813"/>
      <c r="B7" s="1241" t="s">
        <v>15</v>
      </c>
      <c r="C7" s="814"/>
      <c r="D7" s="1244" t="s">
        <v>285</v>
      </c>
      <c r="E7" s="815"/>
      <c r="F7" s="1246" t="s">
        <v>482</v>
      </c>
      <c r="G7" s="1247"/>
      <c r="I7" s="1246" t="s">
        <v>286</v>
      </c>
      <c r="J7" s="1250"/>
      <c r="K7" s="971"/>
      <c r="L7" s="971"/>
      <c r="M7" s="971"/>
      <c r="N7" s="971"/>
      <c r="O7" s="971"/>
      <c r="P7" s="971"/>
      <c r="Q7" s="972"/>
    </row>
    <row r="8" spans="1:19" s="816" customFormat="1" ht="15" customHeight="1" x14ac:dyDescent="0.2">
      <c r="A8" s="813"/>
      <c r="B8" s="1242"/>
      <c r="C8" s="814"/>
      <c r="D8" s="1245"/>
      <c r="E8" s="815"/>
      <c r="F8" s="1248"/>
      <c r="G8" s="1249"/>
      <c r="I8" s="1248"/>
      <c r="J8" s="1251"/>
      <c r="K8" s="973"/>
      <c r="L8" s="1230" t="s">
        <v>141</v>
      </c>
      <c r="M8" s="1231"/>
      <c r="N8" s="1234" t="s">
        <v>142</v>
      </c>
      <c r="O8" s="1235"/>
      <c r="P8" s="1235"/>
      <c r="Q8" s="1236"/>
    </row>
    <row r="9" spans="1:19" s="816" customFormat="1" ht="44.25" customHeight="1" x14ac:dyDescent="0.2">
      <c r="A9" s="813"/>
      <c r="B9" s="1242"/>
      <c r="C9" s="814"/>
      <c r="D9" s="1245"/>
      <c r="E9" s="815"/>
      <c r="F9" s="1248"/>
      <c r="G9" s="1249"/>
      <c r="I9" s="1248"/>
      <c r="J9" s="1251"/>
      <c r="K9" s="973"/>
      <c r="L9" s="1232"/>
      <c r="M9" s="1233"/>
      <c r="N9" s="1234" t="s">
        <v>488</v>
      </c>
      <c r="O9" s="1236"/>
      <c r="P9" s="1234" t="s">
        <v>489</v>
      </c>
      <c r="Q9" s="1236"/>
    </row>
    <row r="10" spans="1:19" s="818" customFormat="1" ht="56.25" x14ac:dyDescent="0.2">
      <c r="A10" s="817"/>
      <c r="B10" s="1243"/>
      <c r="D10" s="819" t="s">
        <v>12</v>
      </c>
      <c r="E10" s="820"/>
      <c r="F10" s="821" t="s">
        <v>12</v>
      </c>
      <c r="G10" s="822" t="s">
        <v>287</v>
      </c>
      <c r="I10" s="821" t="s">
        <v>12</v>
      </c>
      <c r="J10" s="974" t="s">
        <v>287</v>
      </c>
      <c r="K10" s="975"/>
      <c r="L10" s="976" t="s">
        <v>12</v>
      </c>
      <c r="M10" s="977" t="s">
        <v>490</v>
      </c>
      <c r="N10" s="978" t="s">
        <v>12</v>
      </c>
      <c r="O10" s="977" t="s">
        <v>490</v>
      </c>
      <c r="P10" s="978" t="s">
        <v>12</v>
      </c>
      <c r="Q10" s="977" t="s">
        <v>490</v>
      </c>
    </row>
    <row r="11" spans="1:19" s="825" customFormat="1" ht="9" customHeight="1" x14ac:dyDescent="0.2">
      <c r="A11" s="823"/>
      <c r="B11" s="824"/>
      <c r="D11" s="826"/>
      <c r="E11" s="824"/>
      <c r="F11" s="826"/>
      <c r="G11" s="824"/>
      <c r="I11" s="824"/>
      <c r="J11" s="824"/>
    </row>
    <row r="12" spans="1:19" s="829" customFormat="1" x14ac:dyDescent="0.2">
      <c r="A12" s="827"/>
      <c r="B12" s="828" t="s">
        <v>11</v>
      </c>
      <c r="D12" s="991">
        <f>'41benpresaad'!D10</f>
        <v>270247</v>
      </c>
      <c r="E12" s="830">
        <v>53364</v>
      </c>
      <c r="F12" s="983">
        <f>D12-I12</f>
        <v>269709</v>
      </c>
      <c r="G12" s="984">
        <f>F12*100/D12</f>
        <v>99.800922859458197</v>
      </c>
      <c r="I12" s="983">
        <f>L12+N12+P12</f>
        <v>538</v>
      </c>
      <c r="J12" s="984">
        <f t="shared" ref="J12:J29" si="0">I12*100/D12</f>
        <v>0.19907714054180065</v>
      </c>
      <c r="L12" s="983">
        <v>1</v>
      </c>
      <c r="M12" s="979">
        <f>L12/$I12*100</f>
        <v>0.18587360594795538</v>
      </c>
      <c r="N12" s="983">
        <v>278</v>
      </c>
      <c r="O12" s="624">
        <f>N12/$I12*100</f>
        <v>51.6728624535316</v>
      </c>
      <c r="P12" s="983">
        <v>259</v>
      </c>
      <c r="Q12" s="624">
        <f>P12/$I12*100</f>
        <v>48.141263940520446</v>
      </c>
      <c r="R12" s="1013"/>
      <c r="S12" s="1013"/>
    </row>
    <row r="13" spans="1:19" s="829" customFormat="1" x14ac:dyDescent="0.2">
      <c r="A13" s="827"/>
      <c r="B13" s="831" t="s">
        <v>10</v>
      </c>
      <c r="D13" s="992">
        <f>'41benpresaad'!D11</f>
        <v>37626</v>
      </c>
      <c r="E13" s="830">
        <v>5161</v>
      </c>
      <c r="F13" s="985">
        <f t="shared" ref="F13:F29" si="1">D13-I13</f>
        <v>37063</v>
      </c>
      <c r="G13" s="986">
        <f t="shared" ref="G13:G29" si="2">F13*100/D13</f>
        <v>98.503694253973322</v>
      </c>
      <c r="I13" s="985">
        <f t="shared" ref="I13:I29" si="3">L13+N13+P13</f>
        <v>563</v>
      </c>
      <c r="J13" s="986">
        <f t="shared" si="0"/>
        <v>1.4963057460266838</v>
      </c>
      <c r="L13" s="985">
        <v>0</v>
      </c>
      <c r="M13" s="980">
        <f>L13/$I13*100</f>
        <v>0</v>
      </c>
      <c r="N13" s="985">
        <v>267</v>
      </c>
      <c r="O13" s="625">
        <f>N13/$I13*100</f>
        <v>47.424511545293072</v>
      </c>
      <c r="P13" s="985">
        <v>296</v>
      </c>
      <c r="Q13" s="625">
        <f>P13/$I13*100</f>
        <v>52.575488454706928</v>
      </c>
      <c r="R13" s="1013"/>
      <c r="S13" s="1013"/>
    </row>
    <row r="14" spans="1:19" s="829" customFormat="1" x14ac:dyDescent="0.2">
      <c r="A14" s="827"/>
      <c r="B14" s="831" t="s">
        <v>40</v>
      </c>
      <c r="D14" s="992">
        <f>'41benpresaad'!D12</f>
        <v>28697</v>
      </c>
      <c r="E14" s="830">
        <v>3593</v>
      </c>
      <c r="F14" s="985">
        <f t="shared" si="1"/>
        <v>27916</v>
      </c>
      <c r="G14" s="986">
        <f t="shared" si="2"/>
        <v>97.278461163187785</v>
      </c>
      <c r="I14" s="985">
        <f t="shared" si="3"/>
        <v>781</v>
      </c>
      <c r="J14" s="986">
        <f t="shared" si="0"/>
        <v>2.7215388368122104</v>
      </c>
      <c r="L14" s="985">
        <v>1</v>
      </c>
      <c r="M14" s="980">
        <f>L14/$I14*100</f>
        <v>0.12804097311139565</v>
      </c>
      <c r="N14" s="985">
        <v>140</v>
      </c>
      <c r="O14" s="625">
        <f>N14/$I14*100</f>
        <v>17.925736235595391</v>
      </c>
      <c r="P14" s="985">
        <v>640</v>
      </c>
      <c r="Q14" s="625">
        <f>P14/$I14*100</f>
        <v>81.946222791293209</v>
      </c>
      <c r="R14" s="1013"/>
      <c r="S14" s="1013"/>
    </row>
    <row r="15" spans="1:19" s="829" customFormat="1" x14ac:dyDescent="0.2">
      <c r="A15" s="827"/>
      <c r="B15" s="831" t="s">
        <v>41</v>
      </c>
      <c r="D15" s="992">
        <f>'41benpresaad'!D13</f>
        <v>26794</v>
      </c>
      <c r="E15" s="830">
        <v>2742</v>
      </c>
      <c r="F15" s="985">
        <f t="shared" si="1"/>
        <v>26794</v>
      </c>
      <c r="G15" s="986">
        <f t="shared" si="2"/>
        <v>100</v>
      </c>
      <c r="I15" s="985">
        <f t="shared" si="3"/>
        <v>0</v>
      </c>
      <c r="J15" s="986">
        <f t="shared" si="0"/>
        <v>0</v>
      </c>
      <c r="L15" s="985">
        <v>0</v>
      </c>
      <c r="M15" s="980" t="s">
        <v>376</v>
      </c>
      <c r="N15" s="985">
        <v>0</v>
      </c>
      <c r="O15" s="625" t="s">
        <v>376</v>
      </c>
      <c r="P15" s="985">
        <v>0</v>
      </c>
      <c r="Q15" s="625" t="s">
        <v>376</v>
      </c>
      <c r="R15" s="1013"/>
      <c r="S15" s="1013"/>
    </row>
    <row r="16" spans="1:19" s="829" customFormat="1" x14ac:dyDescent="0.2">
      <c r="A16" s="827"/>
      <c r="B16" s="831" t="s">
        <v>9</v>
      </c>
      <c r="D16" s="992">
        <f>'41benpresaad'!D14</f>
        <v>35766</v>
      </c>
      <c r="E16" s="830">
        <v>7296</v>
      </c>
      <c r="F16" s="985">
        <f t="shared" si="1"/>
        <v>28746</v>
      </c>
      <c r="G16" s="986">
        <f t="shared" si="2"/>
        <v>80.372420734776043</v>
      </c>
      <c r="I16" s="985">
        <f t="shared" si="3"/>
        <v>7020</v>
      </c>
      <c r="J16" s="986">
        <f t="shared" si="0"/>
        <v>19.627579265223957</v>
      </c>
      <c r="L16" s="985">
        <v>3</v>
      </c>
      <c r="M16" s="980">
        <f>L16/$I16*100</f>
        <v>4.2735042735042736E-2</v>
      </c>
      <c r="N16" s="985">
        <v>3001</v>
      </c>
      <c r="O16" s="625">
        <f>N16/$I16*100</f>
        <v>42.749287749287753</v>
      </c>
      <c r="P16" s="985">
        <v>4016</v>
      </c>
      <c r="Q16" s="625">
        <f>P16/$I16*100</f>
        <v>57.207977207977208</v>
      </c>
      <c r="R16" s="1013"/>
      <c r="S16" s="1013"/>
    </row>
    <row r="17" spans="1:19" s="829" customFormat="1" x14ac:dyDescent="0.2">
      <c r="A17" s="827"/>
      <c r="B17" s="831" t="s">
        <v>8</v>
      </c>
      <c r="D17" s="992">
        <f>'41benpresaad'!D15</f>
        <v>17830</v>
      </c>
      <c r="E17" s="830">
        <v>3462</v>
      </c>
      <c r="F17" s="985">
        <f t="shared" si="1"/>
        <v>17830</v>
      </c>
      <c r="G17" s="986">
        <f t="shared" si="2"/>
        <v>100</v>
      </c>
      <c r="I17" s="985">
        <f t="shared" si="3"/>
        <v>0</v>
      </c>
      <c r="J17" s="986">
        <f t="shared" si="0"/>
        <v>0</v>
      </c>
      <c r="L17" s="985">
        <v>0</v>
      </c>
      <c r="M17" s="980" t="s">
        <v>376</v>
      </c>
      <c r="N17" s="985">
        <v>0</v>
      </c>
      <c r="O17" s="625" t="s">
        <v>376</v>
      </c>
      <c r="P17" s="985">
        <v>0</v>
      </c>
      <c r="Q17" s="625" t="s">
        <v>376</v>
      </c>
      <c r="R17" s="1013"/>
      <c r="S17" s="1013"/>
    </row>
    <row r="18" spans="1:19" s="829" customFormat="1" x14ac:dyDescent="0.2">
      <c r="A18" s="827"/>
      <c r="B18" s="831" t="s">
        <v>7</v>
      </c>
      <c r="D18" s="992">
        <f>'41benpresaad'!D16</f>
        <v>115546</v>
      </c>
      <c r="E18" s="830">
        <v>14325</v>
      </c>
      <c r="F18" s="985">
        <f t="shared" si="1"/>
        <v>108902</v>
      </c>
      <c r="G18" s="986">
        <f t="shared" si="2"/>
        <v>94.249909127100892</v>
      </c>
      <c r="I18" s="985">
        <f t="shared" si="3"/>
        <v>6644</v>
      </c>
      <c r="J18" s="986">
        <f>I18*100/D18</f>
        <v>5.7500908728991051</v>
      </c>
      <c r="L18" s="985">
        <v>4923</v>
      </c>
      <c r="M18" s="980">
        <f>L18/$I18*100</f>
        <v>74.096929560505714</v>
      </c>
      <c r="N18" s="985">
        <v>1720</v>
      </c>
      <c r="O18" s="625">
        <f>N18/$I18*100</f>
        <v>25.888019265502709</v>
      </c>
      <c r="P18" s="985">
        <v>1</v>
      </c>
      <c r="Q18" s="625">
        <f>P18/$I18*100</f>
        <v>1.5051173991571343E-2</v>
      </c>
      <c r="R18" s="1013"/>
      <c r="S18" s="1013"/>
    </row>
    <row r="19" spans="1:19" s="829" customFormat="1" x14ac:dyDescent="0.2">
      <c r="A19" s="827"/>
      <c r="B19" s="831" t="s">
        <v>43</v>
      </c>
      <c r="D19" s="992">
        <f>'41benpresaad'!D17</f>
        <v>67423</v>
      </c>
      <c r="E19" s="830">
        <v>9188</v>
      </c>
      <c r="F19" s="985">
        <f t="shared" si="1"/>
        <v>64977</v>
      </c>
      <c r="G19" s="986">
        <f t="shared" si="2"/>
        <v>96.372157868976458</v>
      </c>
      <c r="I19" s="985">
        <f t="shared" si="3"/>
        <v>2446</v>
      </c>
      <c r="J19" s="986">
        <f t="shared" si="0"/>
        <v>3.627842131023538</v>
      </c>
      <c r="L19" s="985">
        <v>8</v>
      </c>
      <c r="M19" s="980">
        <f>L19/$I19*100</f>
        <v>0.32706459525756337</v>
      </c>
      <c r="N19" s="985">
        <v>1020</v>
      </c>
      <c r="O19" s="625">
        <f>N19/$I19*100</f>
        <v>41.700735895339328</v>
      </c>
      <c r="P19" s="985">
        <v>1418</v>
      </c>
      <c r="Q19" s="625">
        <f>P19/$I19*100</f>
        <v>57.972199509403112</v>
      </c>
      <c r="R19" s="1013"/>
      <c r="S19" s="1013"/>
    </row>
    <row r="20" spans="1:19" s="829" customFormat="1" x14ac:dyDescent="0.2">
      <c r="A20" s="827"/>
      <c r="B20" s="831" t="s">
        <v>44</v>
      </c>
      <c r="D20" s="992">
        <f>'41benpresaad'!D18</f>
        <v>187648</v>
      </c>
      <c r="E20" s="830">
        <v>34612</v>
      </c>
      <c r="F20" s="985">
        <f t="shared" si="1"/>
        <v>187648</v>
      </c>
      <c r="G20" s="986">
        <f t="shared" si="2"/>
        <v>100</v>
      </c>
      <c r="I20" s="985">
        <f t="shared" si="3"/>
        <v>0</v>
      </c>
      <c r="J20" s="986">
        <f t="shared" si="0"/>
        <v>0</v>
      </c>
      <c r="L20" s="985">
        <v>0</v>
      </c>
      <c r="M20" s="980" t="s">
        <v>376</v>
      </c>
      <c r="N20" s="985">
        <v>0</v>
      </c>
      <c r="O20" s="625" t="s">
        <v>376</v>
      </c>
      <c r="P20" s="985">
        <v>0</v>
      </c>
      <c r="Q20" s="625" t="s">
        <v>376</v>
      </c>
      <c r="R20" s="1013"/>
      <c r="S20" s="1013"/>
    </row>
    <row r="21" spans="1:19" s="829" customFormat="1" x14ac:dyDescent="0.2">
      <c r="A21" s="827"/>
      <c r="B21" s="831" t="s">
        <v>6</v>
      </c>
      <c r="D21" s="992">
        <f>'41benpresaad'!D19</f>
        <v>136992</v>
      </c>
      <c r="E21" s="830">
        <v>13397</v>
      </c>
      <c r="F21" s="985">
        <f t="shared" si="1"/>
        <v>134504</v>
      </c>
      <c r="G21" s="986">
        <f t="shared" si="2"/>
        <v>98.183835552441025</v>
      </c>
      <c r="I21" s="985">
        <f t="shared" si="3"/>
        <v>2488</v>
      </c>
      <c r="J21" s="986">
        <f t="shared" si="0"/>
        <v>1.8161644475589815</v>
      </c>
      <c r="L21" s="985">
        <v>187</v>
      </c>
      <c r="M21" s="980">
        <f>L21/$I21*100</f>
        <v>7.516077170418006</v>
      </c>
      <c r="N21" s="985">
        <v>1967</v>
      </c>
      <c r="O21" s="625">
        <f>N21/$I21*100</f>
        <v>79.059485530546624</v>
      </c>
      <c r="P21" s="985">
        <v>334</v>
      </c>
      <c r="Q21" s="625">
        <f>P21/$I21*100</f>
        <v>13.424437299035368</v>
      </c>
      <c r="R21" s="1013"/>
      <c r="S21" s="1013"/>
    </row>
    <row r="22" spans="1:19" s="829" customFormat="1" x14ac:dyDescent="0.2">
      <c r="A22" s="827"/>
      <c r="B22" s="831" t="s">
        <v>5</v>
      </c>
      <c r="D22" s="992">
        <f>'41benpresaad'!D20</f>
        <v>32637</v>
      </c>
      <c r="E22" s="830">
        <v>6540</v>
      </c>
      <c r="F22" s="985">
        <f t="shared" si="1"/>
        <v>32406</v>
      </c>
      <c r="G22" s="986">
        <f t="shared" si="2"/>
        <v>99.292214357937311</v>
      </c>
      <c r="I22" s="985">
        <f t="shared" si="3"/>
        <v>231</v>
      </c>
      <c r="J22" s="986">
        <f t="shared" si="0"/>
        <v>0.70778564206268957</v>
      </c>
      <c r="L22" s="985">
        <v>0</v>
      </c>
      <c r="M22" s="980">
        <f>L22/$I22*100</f>
        <v>0</v>
      </c>
      <c r="N22" s="985">
        <v>137</v>
      </c>
      <c r="O22" s="625">
        <f>N22/$I22*100</f>
        <v>59.307359307359306</v>
      </c>
      <c r="P22" s="985">
        <v>94</v>
      </c>
      <c r="Q22" s="625">
        <f>P22/$I22*100</f>
        <v>40.692640692640694</v>
      </c>
      <c r="R22" s="1013"/>
      <c r="S22" s="1013"/>
    </row>
    <row r="23" spans="1:19" s="829" customFormat="1" x14ac:dyDescent="0.2">
      <c r="A23" s="827"/>
      <c r="B23" s="831" t="s">
        <v>38</v>
      </c>
      <c r="D23" s="992">
        <f>'41benpresaad'!D21</f>
        <v>69070</v>
      </c>
      <c r="E23" s="830">
        <v>13798</v>
      </c>
      <c r="F23" s="985">
        <f t="shared" si="1"/>
        <v>65374</v>
      </c>
      <c r="G23" s="986">
        <f t="shared" si="2"/>
        <v>94.648906906037354</v>
      </c>
      <c r="I23" s="985">
        <f t="shared" si="3"/>
        <v>3696</v>
      </c>
      <c r="J23" s="986">
        <f t="shared" si="0"/>
        <v>5.3510930939626462</v>
      </c>
      <c r="L23" s="985">
        <v>27</v>
      </c>
      <c r="M23" s="980">
        <f>L23/$I23*100</f>
        <v>0.73051948051948046</v>
      </c>
      <c r="N23" s="985">
        <v>204</v>
      </c>
      <c r="O23" s="625">
        <f>N23/$I23*100</f>
        <v>5.5194805194805197</v>
      </c>
      <c r="P23" s="985">
        <v>3465</v>
      </c>
      <c r="Q23" s="625">
        <f>P23/$I23*100</f>
        <v>93.75</v>
      </c>
      <c r="R23" s="1013"/>
      <c r="S23" s="1013"/>
    </row>
    <row r="24" spans="1:19" s="829" customFormat="1" x14ac:dyDescent="0.2">
      <c r="A24" s="827"/>
      <c r="B24" s="831" t="s">
        <v>45</v>
      </c>
      <c r="D24" s="992">
        <f>'41benpresaad'!D22</f>
        <v>162755</v>
      </c>
      <c r="E24" s="830">
        <v>24812</v>
      </c>
      <c r="F24" s="985">
        <f t="shared" si="1"/>
        <v>162755</v>
      </c>
      <c r="G24" s="986">
        <f t="shared" si="2"/>
        <v>100</v>
      </c>
      <c r="I24" s="985">
        <f t="shared" si="3"/>
        <v>0</v>
      </c>
      <c r="J24" s="986">
        <f t="shared" si="0"/>
        <v>0</v>
      </c>
      <c r="L24" s="985">
        <v>0</v>
      </c>
      <c r="M24" s="980" t="s">
        <v>376</v>
      </c>
      <c r="N24" s="985">
        <v>0</v>
      </c>
      <c r="O24" s="625" t="s">
        <v>376</v>
      </c>
      <c r="P24" s="985">
        <v>0</v>
      </c>
      <c r="Q24" s="625" t="s">
        <v>376</v>
      </c>
      <c r="R24" s="1013"/>
      <c r="S24" s="1013"/>
    </row>
    <row r="25" spans="1:19" s="829" customFormat="1" x14ac:dyDescent="0.2">
      <c r="A25" s="827"/>
      <c r="B25" s="831" t="s">
        <v>46</v>
      </c>
      <c r="D25" s="992">
        <f>'41benpresaad'!D23</f>
        <v>37872</v>
      </c>
      <c r="E25" s="830">
        <v>10064</v>
      </c>
      <c r="F25" s="985">
        <f t="shared" si="1"/>
        <v>37642</v>
      </c>
      <c r="G25" s="986">
        <f t="shared" si="2"/>
        <v>99.392691170257706</v>
      </c>
      <c r="I25" s="985">
        <f t="shared" si="3"/>
        <v>230</v>
      </c>
      <c r="J25" s="986">
        <f t="shared" si="0"/>
        <v>0.60730882974228984</v>
      </c>
      <c r="L25" s="985">
        <v>0</v>
      </c>
      <c r="M25" s="980">
        <f>L25/$I25*100</f>
        <v>0</v>
      </c>
      <c r="N25" s="985">
        <v>175</v>
      </c>
      <c r="O25" s="625">
        <f>N25/$I25*100</f>
        <v>76.08695652173914</v>
      </c>
      <c r="P25" s="985">
        <v>55</v>
      </c>
      <c r="Q25" s="625">
        <f>P25/$I25*100</f>
        <v>23.913043478260871</v>
      </c>
      <c r="R25" s="1013"/>
      <c r="S25" s="1013"/>
    </row>
    <row r="26" spans="1:19" s="829" customFormat="1" x14ac:dyDescent="0.2">
      <c r="B26" s="831" t="s">
        <v>47</v>
      </c>
      <c r="D26" s="992">
        <f>'41benpresaad'!D24</f>
        <v>15327</v>
      </c>
      <c r="E26" s="830">
        <v>1275</v>
      </c>
      <c r="F26" s="989">
        <f t="shared" si="1"/>
        <v>15327</v>
      </c>
      <c r="G26" s="986">
        <f t="shared" si="2"/>
        <v>100</v>
      </c>
      <c r="I26" s="989">
        <f t="shared" si="3"/>
        <v>0</v>
      </c>
      <c r="J26" s="986">
        <f t="shared" si="0"/>
        <v>0</v>
      </c>
      <c r="L26" s="989">
        <v>0</v>
      </c>
      <c r="M26" s="980" t="s">
        <v>376</v>
      </c>
      <c r="N26" s="989">
        <v>0</v>
      </c>
      <c r="O26" s="625" t="s">
        <v>376</v>
      </c>
      <c r="P26" s="989">
        <v>0</v>
      </c>
      <c r="Q26" s="625" t="s">
        <v>376</v>
      </c>
      <c r="R26" s="1013"/>
      <c r="S26" s="1013"/>
    </row>
    <row r="27" spans="1:19" s="829" customFormat="1" x14ac:dyDescent="0.2">
      <c r="B27" s="831" t="s">
        <v>48</v>
      </c>
      <c r="D27" s="993">
        <f>'41benpresaad'!D25</f>
        <v>65350</v>
      </c>
      <c r="E27" s="830">
        <v>8030</v>
      </c>
      <c r="F27" s="989">
        <f t="shared" si="1"/>
        <v>65350</v>
      </c>
      <c r="G27" s="986">
        <f t="shared" si="2"/>
        <v>100</v>
      </c>
      <c r="I27" s="989">
        <f t="shared" si="3"/>
        <v>0</v>
      </c>
      <c r="J27" s="986">
        <f t="shared" si="0"/>
        <v>0</v>
      </c>
      <c r="L27" s="989">
        <v>0</v>
      </c>
      <c r="M27" s="980" t="s">
        <v>376</v>
      </c>
      <c r="N27" s="989">
        <v>0</v>
      </c>
      <c r="O27" s="625" t="s">
        <v>376</v>
      </c>
      <c r="P27" s="989">
        <v>0</v>
      </c>
      <c r="Q27" s="625" t="s">
        <v>376</v>
      </c>
      <c r="R27" s="1013"/>
      <c r="S27" s="1013"/>
    </row>
    <row r="28" spans="1:19" s="829" customFormat="1" x14ac:dyDescent="0.2">
      <c r="B28" s="831" t="s">
        <v>49</v>
      </c>
      <c r="D28" s="993">
        <f>'41benpresaad'!D26</f>
        <v>8637</v>
      </c>
      <c r="E28" s="832">
        <v>1753</v>
      </c>
      <c r="F28" s="989">
        <f t="shared" si="1"/>
        <v>8637</v>
      </c>
      <c r="G28" s="987">
        <f t="shared" si="2"/>
        <v>100</v>
      </c>
      <c r="I28" s="989">
        <f t="shared" si="3"/>
        <v>0</v>
      </c>
      <c r="J28" s="987">
        <f t="shared" si="0"/>
        <v>0</v>
      </c>
      <c r="L28" s="989">
        <v>0</v>
      </c>
      <c r="M28" s="980" t="s">
        <v>376</v>
      </c>
      <c r="N28" s="989">
        <v>0</v>
      </c>
      <c r="O28" s="980" t="s">
        <v>376</v>
      </c>
      <c r="P28" s="989">
        <v>0</v>
      </c>
      <c r="Q28" s="980" t="s">
        <v>376</v>
      </c>
      <c r="R28" s="1013"/>
      <c r="S28" s="1013"/>
    </row>
    <row r="29" spans="1:19" s="829" customFormat="1" x14ac:dyDescent="0.2">
      <c r="B29" s="833" t="s">
        <v>4</v>
      </c>
      <c r="D29" s="994">
        <f>'41benpresaad'!D27</f>
        <v>3183</v>
      </c>
      <c r="E29" s="832">
        <v>384</v>
      </c>
      <c r="F29" s="990">
        <f t="shared" si="1"/>
        <v>3053</v>
      </c>
      <c r="G29" s="988">
        <f t="shared" si="2"/>
        <v>95.915802701853593</v>
      </c>
      <c r="I29" s="990">
        <f t="shared" si="3"/>
        <v>130</v>
      </c>
      <c r="J29" s="988">
        <f t="shared" si="0"/>
        <v>4.0841972981464032</v>
      </c>
      <c r="L29" s="990">
        <v>0</v>
      </c>
      <c r="M29" s="980">
        <f>L29/$I29*100</f>
        <v>0</v>
      </c>
      <c r="N29" s="990">
        <v>58</v>
      </c>
      <c r="O29" s="625">
        <f>N29/$I29*100</f>
        <v>44.61538461538462</v>
      </c>
      <c r="P29" s="990">
        <v>72</v>
      </c>
      <c r="Q29" s="625">
        <f>P29/$I29*100</f>
        <v>55.384615384615387</v>
      </c>
      <c r="R29" s="1013"/>
      <c r="S29" s="1013"/>
    </row>
    <row r="30" spans="1:19" s="825" customFormat="1" ht="7.5" customHeight="1" x14ac:dyDescent="0.2">
      <c r="A30" s="823"/>
      <c r="B30" s="834"/>
      <c r="D30" s="835"/>
      <c r="E30" s="836"/>
      <c r="F30" s="835"/>
      <c r="G30" s="837"/>
      <c r="I30" s="838"/>
      <c r="J30" s="837"/>
      <c r="L30" s="981"/>
      <c r="M30" s="982"/>
      <c r="N30" s="981"/>
      <c r="O30" s="982"/>
      <c r="P30" s="981"/>
      <c r="Q30" s="982"/>
    </row>
    <row r="31" spans="1:19" s="815" customFormat="1" ht="15" x14ac:dyDescent="0.2">
      <c r="B31" s="839" t="s">
        <v>3</v>
      </c>
      <c r="D31" s="840">
        <f>SUM(D12:D29)</f>
        <v>1319400</v>
      </c>
      <c r="E31" s="836"/>
      <c r="F31" s="841">
        <f>SUM(F12:F29)</f>
        <v>1294633</v>
      </c>
      <c r="G31" s="842">
        <f>F31*100/D31</f>
        <v>98.122858875246322</v>
      </c>
      <c r="I31" s="843">
        <f>SUM(I12:I29)</f>
        <v>24767</v>
      </c>
      <c r="J31" s="842">
        <f>I31*100/D31</f>
        <v>1.877141124753676</v>
      </c>
      <c r="L31" s="843">
        <f>SUM(L12:L29)</f>
        <v>5150</v>
      </c>
      <c r="M31" s="842">
        <f>L31/$I31*100</f>
        <v>20.793798199216702</v>
      </c>
      <c r="N31" s="843">
        <f>SUM(N12:N29)</f>
        <v>8967</v>
      </c>
      <c r="O31" s="842">
        <f>N31/$I31*100</f>
        <v>36.20543465094682</v>
      </c>
      <c r="P31" s="843">
        <f>SUM(P12:P29)</f>
        <v>10650</v>
      </c>
      <c r="Q31" s="842">
        <f>P31/$I31*100</f>
        <v>43.000767149836477</v>
      </c>
    </row>
    <row r="32" spans="1:19" s="844" customFormat="1" ht="15" x14ac:dyDescent="0.2">
      <c r="B32" s="845" t="s">
        <v>42</v>
      </c>
      <c r="C32" s="846"/>
    </row>
    <row r="33" spans="2:16" ht="33" customHeight="1" x14ac:dyDescent="0.2">
      <c r="B33" s="1239" t="s">
        <v>288</v>
      </c>
      <c r="C33" s="1239"/>
      <c r="D33" s="1239"/>
      <c r="E33" s="1239"/>
      <c r="F33" s="1239"/>
      <c r="G33" s="1239"/>
      <c r="H33" s="1239"/>
      <c r="I33" s="1239"/>
      <c r="J33" s="1239"/>
      <c r="K33" s="1239"/>
      <c r="L33" s="1239"/>
      <c r="M33" s="1239"/>
      <c r="N33" s="1239"/>
      <c r="O33" s="1239"/>
      <c r="P33" s="1239"/>
    </row>
    <row r="35" spans="2:16" x14ac:dyDescent="0.2">
      <c r="B35" s="847"/>
    </row>
  </sheetData>
  <mergeCells count="12">
    <mergeCell ref="B33:P33"/>
    <mergeCell ref="B2:C2"/>
    <mergeCell ref="B7:B10"/>
    <mergeCell ref="D7:D9"/>
    <mergeCell ref="F7:G9"/>
    <mergeCell ref="I7:J9"/>
    <mergeCell ref="L8:M9"/>
    <mergeCell ref="N8:Q8"/>
    <mergeCell ref="N9:O9"/>
    <mergeCell ref="P9:Q9"/>
    <mergeCell ref="B4:Q4"/>
    <mergeCell ref="B5:P5"/>
  </mergeCells>
  <conditionalFormatting sqref="G12:G29 E12:E29">
    <cfRule type="cellIs" dxfId="0" priority="1" stopIfTrue="1" operator="greaterThan">
      <formula>100</formula>
    </cfRule>
  </conditionalFormatting>
  <printOptions horizontalCentered="1"/>
  <pageMargins left="0" right="0" top="0.43307086614173229" bottom="0.43307086614173229" header="0" footer="0"/>
  <pageSetup paperSize="9" scale="9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93</vt:i4>
      </vt:variant>
      <vt:variant>
        <vt:lpstr>Rangos con nombre</vt:lpstr>
      </vt:variant>
      <vt:variant>
        <vt:i4>80</vt:i4>
      </vt:variant>
    </vt:vector>
  </HeadingPairs>
  <TitlesOfParts>
    <vt:vector size="173"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91TiempoEspera_evo</vt:lpstr>
      <vt:lpstr>10pendResol</vt:lpstr>
      <vt:lpstr>10pendPrest</vt:lpstr>
      <vt:lpstr>10pend</vt:lpstr>
      <vt:lpstr>11ListaEspera</vt:lpstr>
      <vt:lpstr>11ListaEsperaGIII</vt:lpstr>
      <vt:lpstr>11ListaEsperaGII</vt:lpstr>
      <vt:lpstr>11ListaEsperaGI</vt:lpstr>
      <vt:lpstr>12BenefEfect</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'91TiempoEspera_evo'!Área_de_impresión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Llanos Hinojosa Cervera</dc:creator>
  <cp:lastModifiedBy>Usuario de Windows</cp:lastModifiedBy>
  <cp:lastPrinted>2023-03-07T13:15:10Z</cp:lastPrinted>
  <dcterms:created xsi:type="dcterms:W3CDTF">2023-03-07T12:57:11Z</dcterms:created>
  <dcterms:modified xsi:type="dcterms:W3CDTF">2023-03-08T12:10:25Z</dcterms:modified>
</cp:coreProperties>
</file>